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3\CEP\Informacje prasowe\2023.04\PTW\EN\"/>
    </mc:Choice>
  </mc:AlternateContent>
  <xr:revisionPtr revIDLastSave="0" documentId="13_ncr:1_{700FF965-A884-4DB5-8E6C-2D58A3F42154}" xr6:coauthVersionLast="47" xr6:coauthVersionMax="47" xr10:uidLastSave="{00000000-0000-0000-0000-000000000000}"/>
  <bookViews>
    <workbookView xWindow="-120" yWindow="-120" windowWidth="24240" windowHeight="13020" tabRatio="687" xr2:uid="{00000000-000D-0000-FFFF-FFFF00000000}"/>
  </bookViews>
  <sheets>
    <sheet name="INDEX" sheetId="10" r:id="rId1"/>
    <sheet name="R_PTW 2023vs2022" sheetId="16" r:id="rId2"/>
    <sheet name="R_PTW NEW 2023vs2022" sheetId="33" r:id="rId3"/>
    <sheet name="R_MC NEW 2023vs2022" sheetId="37" r:id="rId4"/>
    <sheet name="R_MC 2023 rankings" sheetId="41" r:id="rId5"/>
    <sheet name="R_MP NEW 2023vs2022" sheetId="38" r:id="rId6"/>
    <sheet name="R_MP_2023 ranking" sheetId="42" r:id="rId7"/>
    <sheet name="R_PTW USED 2023vs2022" sheetId="34" r:id="rId8"/>
    <sheet name="R_MC&amp;MP structure 2023" sheetId="19" r:id="rId9"/>
  </sheets>
  <externalReferences>
    <externalReference r:id="rId10"/>
    <externalReference r:id="rId11"/>
  </externalReferences>
  <definedNames>
    <definedName name="_xlnm._FilterDatabase" localSheetId="4" hidden="1">'R_MC 2023 rankings'!$C$22:$K$153</definedName>
    <definedName name="_xlnm._FilterDatabase" localSheetId="6" hidden="1">'R_MP_2023 ranking'!$C$15:$J$131</definedName>
    <definedName name="_xlnm.Print_Area" localSheetId="4">'R_MC 2023 rankings'!$B$2:$X$67</definedName>
    <definedName name="_xlnm.Print_Area" localSheetId="3">'R_MC NEW 2023vs2022'!$A$1:$Q$41</definedName>
    <definedName name="_xlnm.Print_Area" localSheetId="8">'R_MC&amp;MP structure 2023'!$A$1:$N$56</definedName>
    <definedName name="_xlnm.Print_Area" localSheetId="5">'R_MP NEW 2023vs2022'!$A$1:$Q$41</definedName>
    <definedName name="_xlnm.Print_Area" localSheetId="6">'R_MP_2023 ranking'!$B$1:$I$14</definedName>
    <definedName name="_xlnm.Print_Area" localSheetId="1">'R_PTW 2023vs2022'!$A$1:$O$39</definedName>
    <definedName name="_xlnm.Print_Area" localSheetId="2">'R_PTW NEW 2023vs2022'!$A$1:$O$39</definedName>
    <definedName name="_xlnm.Print_Area" localSheetId="7">'R_PTW USED 2023vs2022'!$A$1:$O$39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19" l="1"/>
  <c r="B41" i="19" s="1"/>
  <c r="E10" i="38"/>
  <c r="E10" i="37"/>
  <c r="D5" i="34"/>
  <c r="D6" i="34"/>
  <c r="D7" i="34"/>
  <c r="D10" i="38"/>
  <c r="D10" i="37"/>
  <c r="D5" i="33"/>
  <c r="D6" i="33"/>
  <c r="D7" i="33"/>
  <c r="D6" i="16"/>
  <c r="D7" i="16"/>
  <c r="D5" i="16"/>
  <c r="C6" i="34"/>
  <c r="C5" i="34"/>
  <c r="C7" i="34"/>
  <c r="C10" i="38"/>
  <c r="C10" i="37"/>
  <c r="C6" i="33"/>
  <c r="C5" i="33"/>
  <c r="C7" i="33"/>
  <c r="C6" i="16"/>
  <c r="C7" i="16"/>
  <c r="C5" i="16"/>
  <c r="M22" i="19"/>
  <c r="L22" i="19"/>
  <c r="K22" i="19"/>
  <c r="J22" i="19"/>
  <c r="I22" i="19"/>
  <c r="H22" i="19"/>
  <c r="G22" i="19"/>
  <c r="F22" i="19"/>
  <c r="E22" i="19"/>
  <c r="D22" i="19"/>
  <c r="C22" i="19"/>
  <c r="B22" i="19"/>
  <c r="M21" i="19"/>
  <c r="L21" i="19"/>
  <c r="K21" i="19"/>
  <c r="K23" i="19" s="1"/>
  <c r="J21" i="19"/>
  <c r="J23" i="19" s="1"/>
  <c r="I21" i="19"/>
  <c r="H21" i="19"/>
  <c r="H23" i="19" s="1"/>
  <c r="G21" i="19"/>
  <c r="F21" i="19"/>
  <c r="E21" i="19"/>
  <c r="D21" i="19"/>
  <c r="C21" i="19"/>
  <c r="C23" i="19" s="1"/>
  <c r="B21" i="19"/>
  <c r="M7" i="19"/>
  <c r="L7" i="19"/>
  <c r="K7" i="19"/>
  <c r="J7" i="19"/>
  <c r="I7" i="19"/>
  <c r="H7" i="19"/>
  <c r="G7" i="19"/>
  <c r="F7" i="19"/>
  <c r="E7" i="19"/>
  <c r="D7" i="19"/>
  <c r="C7" i="19"/>
  <c r="B7" i="19"/>
  <c r="M6" i="19"/>
  <c r="L6" i="19"/>
  <c r="K6" i="19"/>
  <c r="K8" i="19" s="1"/>
  <c r="J6" i="19"/>
  <c r="J8" i="19" s="1"/>
  <c r="I6" i="19"/>
  <c r="I8" i="19" s="1"/>
  <c r="H6" i="19"/>
  <c r="H8" i="19" s="1"/>
  <c r="G6" i="19"/>
  <c r="F6" i="19"/>
  <c r="E6" i="19"/>
  <c r="D6" i="19"/>
  <c r="C6" i="19"/>
  <c r="C8" i="19" s="1"/>
  <c r="B6" i="19"/>
  <c r="F12" i="34"/>
  <c r="C12" i="34"/>
  <c r="B12" i="34"/>
  <c r="F11" i="34"/>
  <c r="E11" i="34"/>
  <c r="C11" i="34"/>
  <c r="B11" i="34"/>
  <c r="B5" i="34"/>
  <c r="B7" i="34" s="1"/>
  <c r="N4" i="34"/>
  <c r="E12" i="34" s="1"/>
  <c r="N3" i="34"/>
  <c r="F14" i="38"/>
  <c r="C14" i="38"/>
  <c r="B14" i="38"/>
  <c r="B10" i="38"/>
  <c r="N9" i="38"/>
  <c r="E14" i="38" s="1"/>
  <c r="N8" i="38"/>
  <c r="F12" i="33"/>
  <c r="C12" i="33"/>
  <c r="B12" i="33"/>
  <c r="F11" i="33"/>
  <c r="C11" i="33"/>
  <c r="B11" i="33"/>
  <c r="B5" i="33"/>
  <c r="B7" i="33" s="1"/>
  <c r="N4" i="33"/>
  <c r="E12" i="33" s="1"/>
  <c r="N3" i="33"/>
  <c r="E11" i="33" s="1"/>
  <c r="F12" i="16"/>
  <c r="C12" i="16"/>
  <c r="B12" i="16"/>
  <c r="F11" i="16"/>
  <c r="C11" i="16"/>
  <c r="B11" i="16"/>
  <c r="B5" i="16"/>
  <c r="B7" i="16" s="1"/>
  <c r="N4" i="16"/>
  <c r="E12" i="16" s="1"/>
  <c r="N3" i="16"/>
  <c r="E11" i="16" s="1"/>
  <c r="F23" i="19" l="1"/>
  <c r="G23" i="19"/>
  <c r="E13" i="33"/>
  <c r="E13" i="16"/>
  <c r="E13" i="34"/>
  <c r="G11" i="34"/>
  <c r="G11" i="33"/>
  <c r="N7" i="19"/>
  <c r="N6" i="19"/>
  <c r="D8" i="19"/>
  <c r="L8" i="19"/>
  <c r="E8" i="19"/>
  <c r="M8" i="19"/>
  <c r="N10" i="19"/>
  <c r="E36" i="19" s="1"/>
  <c r="F8" i="19"/>
  <c r="D23" i="19"/>
  <c r="L23" i="19"/>
  <c r="G8" i="19"/>
  <c r="I23" i="19"/>
  <c r="E23" i="19"/>
  <c r="M23" i="19"/>
  <c r="N21" i="19"/>
  <c r="G12" i="34"/>
  <c r="N27" i="19"/>
  <c r="N28" i="19" s="1"/>
  <c r="N25" i="19"/>
  <c r="E43" i="19" s="1"/>
  <c r="N22" i="19"/>
  <c r="B23" i="19"/>
  <c r="N26" i="19"/>
  <c r="D12" i="34"/>
  <c r="N12" i="19"/>
  <c r="N11" i="19"/>
  <c r="B13" i="34"/>
  <c r="D12" i="33"/>
  <c r="D14" i="38"/>
  <c r="C13" i="34"/>
  <c r="F13" i="34"/>
  <c r="B8" i="19"/>
  <c r="D11" i="34"/>
  <c r="G12" i="33"/>
  <c r="G14" i="38"/>
  <c r="N5" i="34"/>
  <c r="B6" i="34"/>
  <c r="C13" i="33"/>
  <c r="F13" i="33"/>
  <c r="G13" i="33" s="1"/>
  <c r="B13" i="33"/>
  <c r="D11" i="33"/>
  <c r="D11" i="16"/>
  <c r="F13" i="16"/>
  <c r="N5" i="33"/>
  <c r="B6" i="33"/>
  <c r="C13" i="16"/>
  <c r="D12" i="16"/>
  <c r="G12" i="16"/>
  <c r="B13" i="16"/>
  <c r="G11" i="16"/>
  <c r="N5" i="16"/>
  <c r="B6" i="16"/>
  <c r="N13" i="19" l="1"/>
  <c r="G13" i="16"/>
  <c r="G13" i="34"/>
  <c r="F43" i="19"/>
  <c r="G43" i="19" s="1"/>
  <c r="F36" i="19"/>
  <c r="C43" i="19"/>
  <c r="B43" i="19"/>
  <c r="C36" i="19"/>
  <c r="B36" i="19"/>
  <c r="N30" i="19"/>
  <c r="E44" i="19"/>
  <c r="E45" i="19" s="1"/>
  <c r="N23" i="19"/>
  <c r="N15" i="19"/>
  <c r="E37" i="19"/>
  <c r="E38" i="19" s="1"/>
  <c r="N14" i="19"/>
  <c r="N8" i="19"/>
  <c r="B44" i="19"/>
  <c r="B37" i="19"/>
  <c r="F44" i="19"/>
  <c r="F37" i="19"/>
  <c r="C44" i="19"/>
  <c r="C37" i="19"/>
  <c r="N31" i="19"/>
  <c r="N29" i="19"/>
  <c r="N7" i="34"/>
  <c r="N16" i="19"/>
  <c r="D13" i="34"/>
  <c r="D13" i="33"/>
  <c r="D13" i="16"/>
  <c r="G44" i="19" l="1"/>
  <c r="C45" i="19"/>
  <c r="B38" i="19"/>
  <c r="D36" i="19"/>
  <c r="C38" i="19"/>
  <c r="D43" i="19"/>
  <c r="B45" i="19"/>
  <c r="F38" i="19"/>
  <c r="G38" i="19" s="1"/>
  <c r="G36" i="19"/>
  <c r="G37" i="19"/>
  <c r="D37" i="19"/>
  <c r="D44" i="19"/>
  <c r="F45" i="19"/>
  <c r="G45" i="19" s="1"/>
  <c r="AF5" i="34"/>
  <c r="AE5" i="34"/>
  <c r="AD5" i="34"/>
  <c r="AC5" i="34"/>
  <c r="AB5" i="34"/>
  <c r="AA5" i="34"/>
  <c r="Z5" i="34"/>
  <c r="Y5" i="34"/>
  <c r="X5" i="34"/>
  <c r="W5" i="34"/>
  <c r="V5" i="34"/>
  <c r="U5" i="34"/>
  <c r="AG4" i="34"/>
  <c r="AG3" i="34"/>
  <c r="N10" i="38"/>
  <c r="C14" i="37"/>
  <c r="B14" i="37"/>
  <c r="F14" i="37"/>
  <c r="N8" i="37"/>
  <c r="N9" i="37"/>
  <c r="B10" i="37"/>
  <c r="AF5" i="33"/>
  <c r="AE5" i="33"/>
  <c r="AD5" i="33"/>
  <c r="AC5" i="33"/>
  <c r="AB5" i="33"/>
  <c r="AA5" i="33"/>
  <c r="Z5" i="33"/>
  <c r="Y5" i="33"/>
  <c r="X5" i="33"/>
  <c r="W5" i="33"/>
  <c r="V5" i="33"/>
  <c r="U5" i="33"/>
  <c r="AG4" i="33"/>
  <c r="AG3" i="33"/>
  <c r="AF5" i="16"/>
  <c r="AE5" i="16"/>
  <c r="AD5" i="16"/>
  <c r="AC5" i="16"/>
  <c r="AB5" i="16"/>
  <c r="AA5" i="16"/>
  <c r="Z5" i="16"/>
  <c r="Y5" i="16"/>
  <c r="X5" i="16"/>
  <c r="W5" i="16"/>
  <c r="V5" i="16"/>
  <c r="U5" i="16"/>
  <c r="AG4" i="16"/>
  <c r="AG3" i="16"/>
  <c r="D45" i="19" l="1"/>
  <c r="D38" i="19"/>
  <c r="AG5" i="16"/>
  <c r="AG5" i="33"/>
  <c r="AG5" i="34"/>
  <c r="N7" i="16" l="1"/>
  <c r="L3" i="41"/>
  <c r="T3" i="41" s="1"/>
  <c r="E9" i="34"/>
  <c r="D3" i="42"/>
  <c r="E12" i="38"/>
  <c r="E12" i="37"/>
  <c r="E9" i="33"/>
  <c r="B9" i="33"/>
  <c r="B12" i="37" s="1"/>
  <c r="B12" i="38" s="1"/>
  <c r="B9" i="34" s="1"/>
  <c r="C10" i="33"/>
  <c r="C13" i="37"/>
  <c r="C13" i="38" s="1"/>
  <c r="C10" i="34" s="1"/>
  <c r="B10" i="33"/>
  <c r="B13" i="37" s="1"/>
  <c r="B13" i="38" s="1"/>
  <c r="B10" i="34" s="1"/>
  <c r="F10" i="33"/>
  <c r="F13" i="37" s="1"/>
  <c r="F13" i="38" s="1"/>
  <c r="F10" i="34" s="1"/>
  <c r="E10" i="33"/>
  <c r="E13" i="37" s="1"/>
  <c r="E13" i="38" s="1"/>
  <c r="E10" i="34" s="1"/>
  <c r="O3" i="33" l="1"/>
  <c r="N10" i="37"/>
  <c r="N7" i="33"/>
  <c r="O4" i="16"/>
  <c r="O4" i="33" l="1"/>
  <c r="D14" i="37"/>
  <c r="E14" i="37"/>
  <c r="G14" i="37" s="1"/>
  <c r="O3" i="34"/>
  <c r="O4" i="34"/>
  <c r="O3" i="16"/>
</calcChain>
</file>

<file path=xl/sharedStrings.xml><?xml version="1.0" encoding="utf-8"?>
<sst xmlns="http://schemas.openxmlformats.org/spreadsheetml/2006/main" count="426" uniqueCount="157">
  <si>
    <t>BMW</t>
  </si>
  <si>
    <t>MAR</t>
  </si>
  <si>
    <t>INDEX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</si>
  <si>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</si>
  <si>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</si>
  <si>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</si>
  <si>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</si>
  <si>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</si>
  <si>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</si>
  <si>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</si>
  <si>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</si>
  <si>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</si>
  <si>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</si>
  <si>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</si>
  <si>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</si>
  <si>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</si>
  <si>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</si>
  <si>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</si>
  <si>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</si>
  <si>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</si>
  <si>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</si>
  <si>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</si>
  <si>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</si>
  <si>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</si>
  <si>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</si>
  <si>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</si>
  <si>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</si>
  <si>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</si>
  <si>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</si>
  <si>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ZIPP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</si>
  <si>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</si>
  <si>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</si>
  <si>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</si>
  <si>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</si>
  <si>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</si>
  <si>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</si>
  <si>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</si>
  <si>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</si>
  <si>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</si>
  <si>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</si>
  <si>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</si>
  <si>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</si>
  <si>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</si>
  <si>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</si>
  <si>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</si>
  <si>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</si>
  <si>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</si>
  <si>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</si>
  <si>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</si>
  <si>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</si>
  <si>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ON/OFF</t>
  </si>
  <si>
    <t>OFF ROAD</t>
  </si>
  <si>
    <t>No.</t>
  </si>
  <si>
    <t>Make</t>
  </si>
  <si>
    <t>Engine Capacity</t>
  </si>
  <si>
    <t>Share %</t>
  </si>
  <si>
    <t>% Change</t>
  </si>
  <si>
    <t>Change
y/y</t>
  </si>
  <si>
    <t>in units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</si>
  <si>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</si>
  <si>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</si>
  <si>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</si>
  <si>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</si>
  <si>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</si>
  <si>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</si>
  <si>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</si>
  <si>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</si>
  <si>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ON/OFF ttl</t>
  </si>
  <si>
    <t>OFF ROAD ttl</t>
  </si>
  <si>
    <t>HUSQVARNA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</si>
  <si>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</si>
  <si>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</si>
  <si>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</si>
  <si>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</si>
  <si>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</si>
  <si>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</si>
  <si>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</si>
  <si>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</si>
  <si>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</si>
  <si>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2021
Share %</t>
  </si>
  <si>
    <t>VESPA</t>
  </si>
  <si>
    <t>YIBEN</t>
  </si>
  <si>
    <t>SPORT-TOURER</t>
  </si>
  <si>
    <t>SPORT-TOURER ttl</t>
  </si>
  <si>
    <t>SUNRA</t>
  </si>
  <si>
    <t xml:space="preserve">Source: PZPM analysis based on Central Register of Vehicles, KPRM/Ministry of  Digital Affairs 
</t>
  </si>
  <si>
    <t>TRIUMPH</t>
  </si>
  <si>
    <t>TOTAL 2022</t>
  </si>
  <si>
    <t>NEW PTW FIRST REGISTRATIONS IN POLAND in units, 2022</t>
  </si>
  <si>
    <t>2022
Share %</t>
  </si>
  <si>
    <t>NEW MP FIRST REGISTRATIONS IN POLAND in units, 2022 vs 2021</t>
  </si>
  <si>
    <t>USED PTW FIRST REGISTRATIONS IN POLAND in units, 2022</t>
  </si>
  <si>
    <t>YEAR 2022:</t>
  </si>
  <si>
    <t>NEW MC* 2022</t>
  </si>
  <si>
    <t>USED MC** 2022</t>
  </si>
  <si>
    <t>TOTAL MC 2022</t>
  </si>
  <si>
    <t>NEW MP* 2022</t>
  </si>
  <si>
    <t>USED MP** 2022</t>
  </si>
  <si>
    <t>TOTAL MP 2022</t>
  </si>
  <si>
    <t>OTHER ttl</t>
  </si>
  <si>
    <t>&gt;1000cm3</t>
  </si>
  <si>
    <t>750cc&lt;engine capacity&lt;=1000cc</t>
  </si>
  <si>
    <t>engine capacity&gt;1000cc</t>
  </si>
  <si>
    <t>HARLEY-DAVIDSON</t>
  </si>
  <si>
    <t>no data</t>
  </si>
  <si>
    <t>EFUN</t>
  </si>
  <si>
    <t>OTHER BRANDS</t>
  </si>
  <si>
    <t>TOP 10 TOTAL</t>
  </si>
  <si>
    <t>FIRST REGISTRATIONS OF PTW, 2023 VS 2022</t>
  </si>
  <si>
    <t>FIRST REGISTRATIONS OF NEW* PTW, 2023 vs 2022</t>
  </si>
  <si>
    <t>FIRST REGISTRATIONS OF NEW* MC, 2023 vs 2022</t>
  </si>
  <si>
    <t>FIRST REGISTRATIONS OF NEW* MP, 2023 vs 2022</t>
  </si>
  <si>
    <t>FIRST REGISTRATIONS OF NEW USED PTW, 2023 VS 2022</t>
  </si>
  <si>
    <t>MC and MP SHARE in TOTAL FIRST REGISTRATIONS, YEAR 2023</t>
  </si>
  <si>
    <t>NEW and USED PTW FIRST REGISTRATIONS IN POLAND in units, 2023</t>
  </si>
  <si>
    <t>TOTAL 2023</t>
  </si>
  <si>
    <t>2023 CHANGE % m/m</t>
  </si>
  <si>
    <t>2023 vs 2022 CHANGE %  y/y</t>
  </si>
  <si>
    <t>NEW PTW FIRST REGISTRATIONS IN POLAND in units, 2023</t>
  </si>
  <si>
    <t>change 2023/2022</t>
  </si>
  <si>
    <t>NEW MC FIRST REGISTRATIONS IN POLAND in units, 2023 vs 2022</t>
  </si>
  <si>
    <t>New* MOTORCYCLE - Top 10 Makes - 2023 YTD</t>
  </si>
  <si>
    <t>New MOTORCYCLES - makes ranking by DCC - 2023 YTD</t>
  </si>
  <si>
    <t>New MOTORCYCLES - makes ranking by segments - 2023 YTD</t>
  </si>
  <si>
    <t>New* MOPEDS - Top 10 Makes - 2023 YTD</t>
  </si>
  <si>
    <t>USED PTW FIRST REGISTRATIONS IN POLAND in units, 2023</t>
  </si>
  <si>
    <t>MC and MP SHARE in TOTAL FIRST REGISTRATIONS, in units, YEAR 2023</t>
  </si>
  <si>
    <t>TOTAL MP 2023</t>
  </si>
  <si>
    <t>USED MP** 2023</t>
  </si>
  <si>
    <t>NEW MP* 2023</t>
  </si>
  <si>
    <t>YEAR 2023:</t>
  </si>
  <si>
    <t>TOTAL MC 2023</t>
  </si>
  <si>
    <t>USED MC** 2023</t>
  </si>
  <si>
    <t>NEW MC* 2023</t>
  </si>
  <si>
    <t>change y/y</t>
  </si>
  <si>
    <t>R_PTW 2023vs2022</t>
  </si>
  <si>
    <t>R_PTW NEW 2023vs2022</t>
  </si>
  <si>
    <t>R_MC NEW 2023vs2022</t>
  </si>
  <si>
    <t>R_MC 2023 rankings</t>
  </si>
  <si>
    <t>R_MP NEW 2023vs2022</t>
  </si>
  <si>
    <t>R_MP_2023 ranking</t>
  </si>
  <si>
    <t>R_PTW USED 2023vs2022</t>
  </si>
  <si>
    <t>R_MC&amp;MP structure 2023</t>
  </si>
  <si>
    <t>YEAR-TO-DATE</t>
  </si>
  <si>
    <t>PEUGEOT</t>
  </si>
  <si>
    <t>KYMCO</t>
  </si>
  <si>
    <t>TORQ</t>
  </si>
  <si>
    <t>FIRST REGISTRATIONS of NEW* MC, TOP 10 BRANDS</t>
  </si>
  <si>
    <t>FIRST REGISTRATIONS MP, TOP 10 BRANDS</t>
  </si>
  <si>
    <t>APRIL 2023</t>
  </si>
  <si>
    <t>APRIL</t>
  </si>
  <si>
    <t>JANUARY-APRIL</t>
  </si>
  <si>
    <t>ZONTES</t>
  </si>
  <si>
    <t>January-April</t>
  </si>
  <si>
    <t>BETA</t>
  </si>
  <si>
    <t>SURRON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</si>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</sst>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</cellStyleXfs>
  <cellXfs count="25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56"/>
    <xf numFmtId="165" fontId="29" fillId="0" borderId="0" xfId="62" applyNumberFormat="1"/>
    <xf numFmtId="0" fontId="32" fillId="0" borderId="0" xfId="0" applyFont="1"/>
    <xf numFmtId="0" fontId="32" fillId="0" borderId="0" xfId="0" applyFont="1" applyAlignment="1">
      <alignment wrapText="1"/>
    </xf>
    <xf numFmtId="0" fontId="41" fillId="0" borderId="0" xfId="0" applyFont="1"/>
    <xf numFmtId="0" fontId="4" fillId="0" borderId="0" xfId="44" applyAlignment="1" applyProtection="1"/>
    <xf numFmtId="0" fontId="4" fillId="0" borderId="0" xfId="44" applyFill="1" applyBorder="1" applyAlignment="1" applyProtection="1">
      <alignment vertical="center"/>
    </xf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4" xfId="36" applyNumberFormat="1" applyFont="1" applyFill="1" applyBorder="1" applyAlignment="1">
      <alignment horizontal="center"/>
    </xf>
    <xf numFmtId="166" fontId="42" fillId="24" borderId="15" xfId="36" applyNumberFormat="1" applyFont="1" applyFill="1" applyBorder="1" applyAlignment="1">
      <alignment horizontal="left"/>
    </xf>
    <xf numFmtId="0" fontId="42" fillId="24" borderId="15" xfId="0" applyFont="1" applyFill="1" applyBorder="1"/>
    <xf numFmtId="0" fontId="42" fillId="24" borderId="16" xfId="0" applyFont="1" applyFill="1" applyBorder="1"/>
    <xf numFmtId="166" fontId="10" fillId="0" borderId="18" xfId="36" applyNumberFormat="1" applyFont="1" applyBorder="1" applyAlignment="1">
      <alignment wrapText="1"/>
    </xf>
    <xf numFmtId="0" fontId="0" fillId="0" borderId="19" xfId="0" applyBorder="1"/>
    <xf numFmtId="0" fontId="0" fillId="0" borderId="20" xfId="0" applyBorder="1"/>
    <xf numFmtId="166" fontId="10" fillId="0" borderId="21" xfId="36" applyNumberFormat="1" applyFont="1" applyBorder="1" applyAlignment="1">
      <alignment wrapText="1"/>
    </xf>
    <xf numFmtId="0" fontId="0" fillId="0" borderId="21" xfId="0" applyBorder="1"/>
    <xf numFmtId="0" fontId="2" fillId="0" borderId="19" xfId="0" applyFont="1" applyBorder="1"/>
    <xf numFmtId="166" fontId="10" fillId="0" borderId="22" xfId="36" applyNumberFormat="1" applyFont="1" applyBorder="1" applyAlignment="1">
      <alignment wrapText="1"/>
    </xf>
    <xf numFmtId="166" fontId="42" fillId="24" borderId="18" xfId="36" applyNumberFormat="1" applyFont="1" applyFill="1" applyBorder="1" applyAlignment="1">
      <alignment wrapText="1"/>
    </xf>
    <xf numFmtId="0" fontId="42" fillId="24" borderId="19" xfId="0" applyFont="1" applyFill="1" applyBorder="1"/>
    <xf numFmtId="0" fontId="42" fillId="24" borderId="20" xfId="0" applyFont="1" applyFill="1" applyBorder="1"/>
    <xf numFmtId="0" fontId="42" fillId="24" borderId="17" xfId="0" applyFont="1" applyFill="1" applyBorder="1"/>
    <xf numFmtId="166" fontId="6" fillId="25" borderId="18" xfId="36" applyNumberFormat="1" applyFont="1" applyFill="1" applyBorder="1"/>
    <xf numFmtId="10" fontId="6" fillId="25" borderId="19" xfId="61" applyNumberFormat="1" applyFont="1" applyFill="1" applyBorder="1"/>
    <xf numFmtId="166" fontId="6" fillId="25" borderId="20" xfId="0" applyNumberFormat="1" applyFont="1" applyFill="1" applyBorder="1"/>
    <xf numFmtId="166" fontId="6" fillId="25" borderId="23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7" xfId="0" applyFont="1" applyFill="1" applyBorder="1" applyAlignment="1">
      <alignment horizontal="center" vertical="center" wrapText="1"/>
    </xf>
    <xf numFmtId="166" fontId="28" fillId="0" borderId="21" xfId="36" applyNumberFormat="1" applyFont="1" applyBorder="1" applyAlignment="1">
      <alignment wrapText="1"/>
    </xf>
    <xf numFmtId="166" fontId="2" fillId="0" borderId="21" xfId="36" applyNumberFormat="1" applyBorder="1"/>
    <xf numFmtId="165" fontId="10" fillId="0" borderId="21" xfId="61" applyNumberFormat="1" applyFont="1" applyBorder="1" applyAlignment="1">
      <alignment horizontal="right" wrapText="1"/>
    </xf>
    <xf numFmtId="166" fontId="28" fillId="0" borderId="22" xfId="36" applyNumberFormat="1" applyFont="1" applyFill="1" applyBorder="1" applyAlignment="1">
      <alignment wrapText="1"/>
    </xf>
    <xf numFmtId="166" fontId="2" fillId="0" borderId="22" xfId="36" applyNumberFormat="1" applyFill="1" applyBorder="1"/>
    <xf numFmtId="165" fontId="10" fillId="0" borderId="22" xfId="61" applyNumberFormat="1" applyFont="1" applyFill="1" applyBorder="1" applyAlignment="1">
      <alignment horizontal="right" wrapText="1"/>
    </xf>
    <xf numFmtId="166" fontId="10" fillId="0" borderId="22" xfId="36" applyNumberFormat="1" applyFont="1" applyFill="1" applyBorder="1" applyAlignment="1">
      <alignment wrapText="1"/>
    </xf>
    <xf numFmtId="166" fontId="42" fillId="24" borderId="26" xfId="36" applyNumberFormat="1" applyFont="1" applyFill="1" applyBorder="1"/>
    <xf numFmtId="165" fontId="42" fillId="24" borderId="26" xfId="61" applyNumberFormat="1" applyFont="1" applyFill="1" applyBorder="1" applyAlignment="1">
      <alignment horizontal="right" wrapText="1"/>
    </xf>
    <xf numFmtId="166" fontId="2" fillId="0" borderId="0" xfId="36" applyNumberFormat="1"/>
    <xf numFmtId="166" fontId="43" fillId="24" borderId="21" xfId="36" applyNumberFormat="1" applyFont="1" applyFill="1" applyBorder="1" applyAlignment="1">
      <alignment horizontal="center"/>
    </xf>
    <xf numFmtId="166" fontId="43" fillId="24" borderId="21" xfId="36" applyNumberFormat="1" applyFont="1" applyFill="1" applyBorder="1" applyAlignment="1">
      <alignment horizontal="left"/>
    </xf>
    <xf numFmtId="0" fontId="43" fillId="24" borderId="21" xfId="0" applyFont="1" applyFill="1" applyBorder="1"/>
    <xf numFmtId="0" fontId="43" fillId="24" borderId="14" xfId="0" applyFont="1" applyFill="1" applyBorder="1"/>
    <xf numFmtId="166" fontId="28" fillId="0" borderId="27" xfId="36" applyNumberFormat="1" applyFont="1" applyBorder="1" applyAlignment="1">
      <alignment wrapText="1"/>
    </xf>
    <xf numFmtId="0" fontId="0" fillId="0" borderId="27" xfId="0" applyBorder="1"/>
    <xf numFmtId="0" fontId="0" fillId="0" borderId="18" xfId="0" applyBorder="1"/>
    <xf numFmtId="0" fontId="2" fillId="0" borderId="27" xfId="0" applyFont="1" applyBorder="1"/>
    <xf numFmtId="166" fontId="42" fillId="24" borderId="27" xfId="36" applyNumberFormat="1" applyFont="1" applyFill="1" applyBorder="1" applyAlignment="1">
      <alignment wrapText="1"/>
    </xf>
    <xf numFmtId="0" fontId="42" fillId="24" borderId="27" xfId="0" applyFont="1" applyFill="1" applyBorder="1"/>
    <xf numFmtId="0" fontId="42" fillId="24" borderId="18" xfId="0" applyFont="1" applyFill="1" applyBorder="1"/>
    <xf numFmtId="166" fontId="6" fillId="25" borderId="27" xfId="36" applyNumberFormat="1" applyFont="1" applyFill="1" applyBorder="1"/>
    <xf numFmtId="10" fontId="6" fillId="25" borderId="27" xfId="61" applyNumberFormat="1" applyFont="1" applyFill="1" applyBorder="1"/>
    <xf numFmtId="166" fontId="6" fillId="25" borderId="18" xfId="0" applyNumberFormat="1" applyFont="1" applyFill="1" applyBorder="1"/>
    <xf numFmtId="166" fontId="6" fillId="25" borderId="22" xfId="36" applyNumberFormat="1" applyFont="1" applyFill="1" applyBorder="1"/>
    <xf numFmtId="165" fontId="6" fillId="25" borderId="22" xfId="61" applyNumberFormat="1" applyFont="1" applyFill="1" applyBorder="1"/>
    <xf numFmtId="165" fontId="6" fillId="25" borderId="23" xfId="61" applyNumberFormat="1" applyFont="1" applyFill="1" applyBorder="1"/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2" fillId="0" borderId="22" xfId="36" applyNumberFormat="1" applyBorder="1"/>
    <xf numFmtId="165" fontId="10" fillId="0" borderId="22" xfId="61" applyNumberFormat="1" applyFont="1" applyBorder="1" applyAlignment="1">
      <alignment horizontal="right" wrapText="1"/>
    </xf>
    <xf numFmtId="166" fontId="42" fillId="24" borderId="17" xfId="36" applyNumberFormat="1" applyFont="1" applyFill="1" applyBorder="1"/>
    <xf numFmtId="165" fontId="42" fillId="24" borderId="17" xfId="61" applyNumberFormat="1" applyFont="1" applyFill="1" applyBorder="1" applyAlignment="1">
      <alignment horizontal="right" wrapText="1"/>
    </xf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7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7" xfId="0" applyBorder="1"/>
    <xf numFmtId="0" fontId="2" fillId="0" borderId="21" xfId="0" applyFont="1" applyBorder="1"/>
    <xf numFmtId="165" fontId="2" fillId="0" borderId="0" xfId="61" applyNumberFormat="1" applyFont="1" applyBorder="1"/>
    <xf numFmtId="0" fontId="2" fillId="0" borderId="28" xfId="0" applyFont="1" applyBorder="1"/>
    <xf numFmtId="0" fontId="0" fillId="0" borderId="28" xfId="0" applyBorder="1"/>
    <xf numFmtId="165" fontId="2" fillId="0" borderId="0" xfId="61" applyNumberFormat="1" applyFont="1"/>
    <xf numFmtId="0" fontId="2" fillId="26" borderId="28" xfId="0" applyFont="1" applyFill="1" applyBorder="1"/>
    <xf numFmtId="0" fontId="0" fillId="26" borderId="28" xfId="0" applyFill="1" applyBorder="1"/>
    <xf numFmtId="0" fontId="6" fillId="25" borderId="28" xfId="0" applyFont="1" applyFill="1" applyBorder="1"/>
    <xf numFmtId="0" fontId="0" fillId="25" borderId="28" xfId="0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28" xfId="0" applyFont="1" applyFill="1" applyBorder="1" applyAlignment="1">
      <alignment horizontal="center" vertical="center" wrapText="1"/>
    </xf>
    <xf numFmtId="166" fontId="10" fillId="0" borderId="28" xfId="36" applyNumberFormat="1" applyFont="1" applyBorder="1" applyAlignment="1">
      <alignment vertical="center" wrapText="1"/>
    </xf>
    <xf numFmtId="166" fontId="2" fillId="0" borderId="28" xfId="36" applyNumberFormat="1" applyBorder="1" applyAlignment="1">
      <alignment vertical="center"/>
    </xf>
    <xf numFmtId="165" fontId="10" fillId="0" borderId="28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1" fillId="0" borderId="0" xfId="57" applyFont="1" applyAlignment="1">
      <alignment vertical="center" wrapText="1"/>
    </xf>
    <xf numFmtId="0" fontId="46" fillId="24" borderId="28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0" fontId="31" fillId="0" borderId="28" xfId="54" applyFont="1" applyBorder="1" applyAlignment="1">
      <alignment horizontal="center" vertical="center"/>
    </xf>
    <xf numFmtId="0" fontId="31" fillId="0" borderId="28" xfId="54" applyFont="1" applyBorder="1" applyAlignment="1">
      <alignment vertical="center"/>
    </xf>
    <xf numFmtId="3" fontId="31" fillId="0" borderId="28" xfId="54" applyNumberFormat="1" applyFont="1" applyBorder="1" applyAlignment="1">
      <alignment vertical="center"/>
    </xf>
    <xf numFmtId="10" fontId="31" fillId="0" borderId="28" xfId="62" applyNumberFormat="1" applyFont="1" applyBorder="1" applyAlignment="1">
      <alignment vertical="center"/>
    </xf>
    <xf numFmtId="0" fontId="47" fillId="24" borderId="28" xfId="54" applyFont="1" applyFill="1" applyBorder="1" applyAlignment="1">
      <alignment horizontal="center" vertical="center"/>
    </xf>
    <xf numFmtId="0" fontId="31" fillId="27" borderId="28" xfId="54" applyFont="1" applyFill="1" applyBorder="1" applyAlignment="1">
      <alignment horizontal="center" vertical="center"/>
    </xf>
    <xf numFmtId="0" fontId="31" fillId="27" borderId="28" xfId="54" applyFont="1" applyFill="1" applyBorder="1" applyAlignment="1">
      <alignment vertical="center"/>
    </xf>
    <xf numFmtId="3" fontId="31" fillId="27" borderId="28" xfId="54" applyNumberFormat="1" applyFont="1" applyFill="1" applyBorder="1" applyAlignment="1">
      <alignment vertical="center"/>
    </xf>
    <xf numFmtId="10" fontId="31" fillId="27" borderId="28" xfId="62" applyNumberFormat="1" applyFont="1" applyFill="1" applyBorder="1" applyAlignment="1">
      <alignment vertical="center"/>
    </xf>
    <xf numFmtId="0" fontId="31" fillId="0" borderId="28" xfId="56" applyFont="1" applyBorder="1"/>
    <xf numFmtId="0" fontId="31" fillId="0" borderId="28" xfId="54" applyFont="1" applyBorder="1"/>
    <xf numFmtId="3" fontId="1" fillId="0" borderId="28" xfId="0" applyNumberFormat="1" applyFont="1" applyBorder="1" applyAlignment="1">
      <alignment horizontal="right"/>
    </xf>
    <xf numFmtId="165" fontId="31" fillId="0" borderId="28" xfId="62" applyNumberFormat="1" applyFont="1" applyBorder="1"/>
    <xf numFmtId="165" fontId="31" fillId="0" borderId="29" xfId="62" applyNumberFormat="1" applyFont="1" applyBorder="1"/>
    <xf numFmtId="165" fontId="31" fillId="0" borderId="30" xfId="62" applyNumberFormat="1" applyFont="1" applyBorder="1"/>
    <xf numFmtId="0" fontId="31" fillId="27" borderId="28" xfId="54" applyFont="1" applyFill="1" applyBorder="1"/>
    <xf numFmtId="3" fontId="1" fillId="27" borderId="28" xfId="0" applyNumberFormat="1" applyFont="1" applyFill="1" applyBorder="1" applyAlignment="1">
      <alignment horizontal="right"/>
    </xf>
    <xf numFmtId="165" fontId="31" fillId="27" borderId="28" xfId="62" applyNumberFormat="1" applyFont="1" applyFill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28" xfId="56" applyFont="1" applyFill="1" applyBorder="1"/>
    <xf numFmtId="3" fontId="31" fillId="27" borderId="28" xfId="56" applyNumberFormat="1" applyFont="1" applyFill="1" applyBorder="1"/>
    <xf numFmtId="165" fontId="31" fillId="0" borderId="33" xfId="61" applyNumberFormat="1" applyFont="1" applyBorder="1"/>
    <xf numFmtId="165" fontId="31" fillId="0" borderId="34" xfId="61" applyNumberFormat="1" applyFont="1" applyBorder="1"/>
    <xf numFmtId="0" fontId="35" fillId="25" borderId="28" xfId="56" applyFont="1" applyFill="1" applyBorder="1"/>
    <xf numFmtId="0" fontId="31" fillId="25" borderId="28" xfId="56" applyFont="1" applyFill="1" applyBorder="1"/>
    <xf numFmtId="3" fontId="40" fillId="25" borderId="28" xfId="54" applyNumberFormat="1" applyFont="1" applyFill="1" applyBorder="1"/>
    <xf numFmtId="165" fontId="40" fillId="25" borderId="28" xfId="54" applyNumberFormat="1" applyFont="1" applyFill="1" applyBorder="1"/>
    <xf numFmtId="165" fontId="40" fillId="25" borderId="28" xfId="62" applyNumberFormat="1" applyFont="1" applyFill="1" applyBorder="1"/>
    <xf numFmtId="0" fontId="1" fillId="0" borderId="28" xfId="0" applyFont="1" applyBorder="1"/>
    <xf numFmtId="0" fontId="1" fillId="27" borderId="28" xfId="0" applyFont="1" applyFill="1" applyBorder="1"/>
    <xf numFmtId="3" fontId="37" fillId="25" borderId="28" xfId="56" applyNumberFormat="1" applyFont="1" applyFill="1" applyBorder="1"/>
    <xf numFmtId="165" fontId="37" fillId="25" borderId="28" xfId="62" applyNumberFormat="1" applyFont="1" applyFill="1" applyBorder="1"/>
    <xf numFmtId="165" fontId="35" fillId="25" borderId="28" xfId="62" applyNumberFormat="1" applyFont="1" applyFill="1" applyBorder="1"/>
    <xf numFmtId="3" fontId="46" fillId="24" borderId="28" xfId="54" applyNumberFormat="1" applyFont="1" applyFill="1" applyBorder="1" applyAlignment="1">
      <alignment vertical="center"/>
    </xf>
    <xf numFmtId="9" fontId="46" fillId="24" borderId="28" xfId="62" applyFont="1" applyFill="1" applyBorder="1" applyAlignment="1">
      <alignment vertical="center"/>
    </xf>
    <xf numFmtId="165" fontId="46" fillId="24" borderId="28" xfId="54" applyNumberFormat="1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28" xfId="56" applyFont="1" applyFill="1" applyBorder="1"/>
    <xf numFmtId="3" fontId="46" fillId="24" borderId="28" xfId="54" applyNumberFormat="1" applyFont="1" applyFill="1" applyBorder="1"/>
    <xf numFmtId="165" fontId="46" fillId="24" borderId="28" xfId="54" applyNumberFormat="1" applyFont="1" applyFill="1" applyBorder="1"/>
    <xf numFmtId="165" fontId="46" fillId="24" borderId="28" xfId="62" applyNumberFormat="1" applyFont="1" applyFill="1" applyBorder="1"/>
    <xf numFmtId="9" fontId="46" fillId="24" borderId="28" xfId="62" applyFont="1" applyFill="1" applyBorder="1"/>
    <xf numFmtId="0" fontId="38" fillId="0" borderId="0" xfId="57" applyFont="1"/>
    <xf numFmtId="0" fontId="43" fillId="24" borderId="28" xfId="0" applyFont="1" applyFill="1" applyBorder="1"/>
    <xf numFmtId="166" fontId="43" fillId="24" borderId="28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28" xfId="0" applyFont="1" applyFill="1" applyBorder="1"/>
    <xf numFmtId="165" fontId="2" fillId="26" borderId="28" xfId="61" applyNumberFormat="1" applyFill="1" applyBorder="1"/>
    <xf numFmtId="165" fontId="2" fillId="26" borderId="28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28" xfId="36" applyNumberFormat="1" applyFont="1" applyBorder="1" applyAlignment="1">
      <alignment wrapText="1"/>
    </xf>
    <xf numFmtId="0" fontId="0" fillId="0" borderId="13" xfId="0" applyBorder="1"/>
    <xf numFmtId="0" fontId="2" fillId="0" borderId="13" xfId="0" applyFont="1" applyBorder="1"/>
    <xf numFmtId="0" fontId="10" fillId="0" borderId="13" xfId="0" applyFont="1" applyBorder="1"/>
    <xf numFmtId="0" fontId="49" fillId="0" borderId="13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28" xfId="62" applyNumberFormat="1" applyFont="1" applyBorder="1" applyAlignment="1">
      <alignment vertical="center"/>
    </xf>
    <xf numFmtId="165" fontId="31" fillId="27" borderId="28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28" xfId="36" applyNumberFormat="1" applyFont="1" applyFill="1" applyBorder="1" applyAlignment="1">
      <alignment horizontal="center"/>
    </xf>
    <xf numFmtId="166" fontId="42" fillId="24" borderId="28" xfId="36" applyNumberFormat="1" applyFont="1" applyFill="1" applyBorder="1" applyAlignment="1">
      <alignment wrapText="1"/>
    </xf>
    <xf numFmtId="166" fontId="2" fillId="25" borderId="28" xfId="36" applyNumberFormat="1" applyFill="1" applyBorder="1"/>
    <xf numFmtId="10" fontId="2" fillId="25" borderId="28" xfId="61" applyNumberFormat="1" applyFont="1" applyFill="1" applyBorder="1"/>
    <xf numFmtId="166" fontId="2" fillId="25" borderId="28" xfId="0" applyNumberFormat="1" applyFont="1" applyFill="1" applyBorder="1"/>
    <xf numFmtId="165" fontId="2" fillId="25" borderId="28" xfId="61" applyNumberFormat="1" applyFont="1" applyFill="1" applyBorder="1"/>
    <xf numFmtId="166" fontId="2" fillId="0" borderId="28" xfId="36" applyNumberFormat="1" applyBorder="1"/>
    <xf numFmtId="165" fontId="10" fillId="0" borderId="28" xfId="61" applyNumberFormat="1" applyFont="1" applyBorder="1" applyAlignment="1">
      <alignment horizontal="right" wrapText="1"/>
    </xf>
    <xf numFmtId="166" fontId="43" fillId="24" borderId="28" xfId="36" applyNumberFormat="1" applyFont="1" applyFill="1" applyBorder="1"/>
    <xf numFmtId="165" fontId="43" fillId="24" borderId="28" xfId="61" applyNumberFormat="1" applyFont="1" applyFill="1" applyBorder="1" applyAlignment="1">
      <alignment horizontal="right" wrapText="1"/>
    </xf>
    <xf numFmtId="0" fontId="44" fillId="24" borderId="28" xfId="0" applyFont="1" applyFill="1" applyBorder="1"/>
    <xf numFmtId="0" fontId="50" fillId="25" borderId="28" xfId="0" applyFont="1" applyFill="1" applyBorder="1"/>
    <xf numFmtId="0" fontId="8" fillId="0" borderId="28" xfId="0" applyFont="1" applyBorder="1"/>
    <xf numFmtId="0" fontId="45" fillId="24" borderId="28" xfId="0" applyFont="1" applyFill="1" applyBorder="1"/>
    <xf numFmtId="0" fontId="8" fillId="26" borderId="28" xfId="0" applyFont="1" applyFill="1" applyBorder="1"/>
    <xf numFmtId="165" fontId="8" fillId="26" borderId="28" xfId="61" applyNumberFormat="1" applyFont="1" applyFill="1" applyBorder="1"/>
    <xf numFmtId="0" fontId="8" fillId="25" borderId="28" xfId="0" applyFont="1" applyFill="1" applyBorder="1"/>
    <xf numFmtId="166" fontId="10" fillId="0" borderId="35" xfId="36" applyNumberFormat="1" applyFont="1" applyBorder="1" applyAlignment="1">
      <alignment wrapText="1"/>
    </xf>
    <xf numFmtId="168" fontId="2" fillId="0" borderId="35" xfId="36" applyNumberFormat="1" applyBorder="1"/>
    <xf numFmtId="165" fontId="10" fillId="0" borderId="35" xfId="61" applyNumberFormat="1" applyFont="1" applyBorder="1" applyAlignment="1">
      <alignment horizontal="right" wrapText="1"/>
    </xf>
    <xf numFmtId="166" fontId="10" fillId="0" borderId="36" xfId="36" applyNumberFormat="1" applyFont="1" applyBorder="1" applyAlignment="1">
      <alignment wrapText="1"/>
    </xf>
    <xf numFmtId="168" fontId="2" fillId="0" borderId="36" xfId="36" applyNumberFormat="1" applyBorder="1"/>
    <xf numFmtId="165" fontId="10" fillId="0" borderId="36" xfId="61" applyNumberFormat="1" applyFont="1" applyBorder="1" applyAlignment="1">
      <alignment horizontal="right" wrapText="1"/>
    </xf>
    <xf numFmtId="168" fontId="43" fillId="24" borderId="28" xfId="36" applyNumberFormat="1" applyFont="1" applyFill="1" applyBorder="1"/>
    <xf numFmtId="166" fontId="10" fillId="0" borderId="35" xfId="36" applyNumberFormat="1" applyFont="1" applyBorder="1" applyAlignment="1">
      <alignment horizontal="left" wrapText="1"/>
    </xf>
    <xf numFmtId="166" fontId="10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35" fillId="25" borderId="37" xfId="56" applyFont="1" applyFill="1" applyBorder="1"/>
    <xf numFmtId="0" fontId="35" fillId="25" borderId="38" xfId="56" applyFont="1" applyFill="1" applyBorder="1"/>
    <xf numFmtId="0" fontId="8" fillId="0" borderId="28" xfId="56" applyFont="1" applyBorder="1"/>
    <xf numFmtId="165" fontId="52" fillId="24" borderId="28" xfId="54" applyNumberFormat="1" applyFont="1" applyFill="1" applyBorder="1" applyAlignment="1">
      <alignment vertical="center"/>
    </xf>
    <xf numFmtId="0" fontId="32" fillId="0" borderId="0" xfId="0" applyFont="1" applyAlignment="1">
      <alignment horizontal="left" wrapText="1"/>
    </xf>
    <xf numFmtId="0" fontId="51" fillId="0" borderId="0" xfId="0" applyFont="1" applyAlignment="1">
      <alignment horizontal="center" vertical="center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7" xfId="36" applyNumberFormat="1" applyFont="1" applyFill="1" applyBorder="1" applyAlignment="1">
      <alignment horizontal="center" vertical="center"/>
    </xf>
    <xf numFmtId="165" fontId="44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4" fillId="24" borderId="17" xfId="61" applyNumberFormat="1" applyFont="1" applyFill="1" applyBorder="1" applyAlignment="1">
      <alignment horizontal="center" vertical="center" wrapText="1" shrinkToFit="1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2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28" xfId="36" applyNumberFormat="1" applyFont="1" applyFill="1" applyBorder="1" applyAlignment="1">
      <alignment horizontal="center" vertical="center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2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46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46" fillId="24" borderId="28" xfId="54" applyFont="1" applyFill="1" applyBorder="1" applyAlignment="1">
      <alignment horizontal="center" vertical="center"/>
    </xf>
    <xf numFmtId="0" fontId="37" fillId="25" borderId="28" xfId="56" applyFont="1" applyFill="1" applyBorder="1" applyAlignment="1">
      <alignment horizontal="center"/>
    </xf>
    <xf numFmtId="0" fontId="48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47" fillId="24" borderId="28" xfId="54" applyFont="1" applyFill="1" applyBorder="1" applyAlignment="1">
      <alignment horizontal="center" vertical="center" wrapText="1"/>
    </xf>
    <xf numFmtId="0" fontId="47" fillId="24" borderId="28" xfId="54" applyFont="1" applyFill="1" applyBorder="1" applyAlignment="1">
      <alignment horizontal="center" vertical="center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28" xfId="54" applyFont="1" applyFill="1" applyBorder="1" applyAlignment="1">
      <alignment horizontal="center" vertical="center" wrapText="1"/>
    </xf>
    <xf numFmtId="0" fontId="36" fillId="0" borderId="11" xfId="57" applyFont="1" applyBorder="1" applyAlignment="1">
      <alignment horizontal="left"/>
    </xf>
    <xf numFmtId="165" fontId="44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4" fillId="24" borderId="28" xfId="61" applyNumberFormat="1" applyFont="1" applyFill="1" applyBorder="1" applyAlignment="1">
      <alignment horizontal="center" vertical="center" wrapText="1" shrinkToFit="1"/>
    </xf>
    <xf numFmtId="0" fontId="3" fillId="0" borderId="0" xfId="56" applyAlignment="1">
      <alignment horizontal="center" vertical="center" wrapTex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0" fontId="8" fillId="25" borderId="28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28" xfId="0" applyFont="1" applyFill="1" applyBorder="1" applyAlignment="1">
      <alignment horizontal="center"/>
    </xf>
    <xf numFmtId="0" fontId="50" fillId="25" borderId="28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166" fontId="43" fillId="24" borderId="35" xfId="36" applyNumberFormat="1" applyFont="1" applyFill="1" applyBorder="1" applyAlignment="1">
      <alignment horizontal="center" vertical="center" wrapText="1"/>
    </xf>
    <xf numFmtId="166" fontId="43" fillId="24" borderId="36" xfId="36" applyNumberFormat="1" applyFont="1" applyFill="1" applyBorder="1" applyAlignment="1">
      <alignment horizontal="center" vertical="center" wrapText="1"/>
    </xf>
    <xf numFmtId="166" fontId="42" fillId="24" borderId="35" xfId="36" applyNumberFormat="1" applyFont="1" applyFill="1" applyBorder="1" applyAlignment="1">
      <alignment horizontal="center" vertical="center"/>
    </xf>
    <xf numFmtId="166" fontId="42" fillId="24" borderId="36" xfId="36" applyNumberFormat="1" applyFont="1" applyFill="1" applyBorder="1" applyAlignment="1">
      <alignment horizontal="center" vertical="center"/>
    </xf>
    <xf numFmtId="165" fontId="44" fillId="24" borderId="37" xfId="61" applyNumberFormat="1" applyFont="1" applyFill="1" applyBorder="1" applyAlignment="1">
      <alignment horizontal="center" vertical="center" shrinkToFit="1"/>
    </xf>
    <xf numFmtId="165" fontId="44" fillId="24" borderId="38" xfId="61" applyNumberFormat="1" applyFont="1" applyFill="1" applyBorder="1" applyAlignment="1">
      <alignment horizontal="center" vertical="center" shrinkToFit="1"/>
    </xf>
  </cellXfs>
  <cellStyles count="7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16"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5448A"/>
      <color rgb="FFFFFF00"/>
      <color rgb="FF94CBEE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</a:p>
        </c:rich>
      </c:tx>
      <c:layout>
        <c:manualLayout>
          <c:xMode val="edge"/>
          <c:yMode val="edge"/>
          <c:x val="0.27912579109429503"/>
          <c:y val="3.870891138607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2023vs2022'!$U$5:$AF$5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2023vs2022'!$B$5:$M$5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</a:t>
            </a:r>
            <a:r>
              <a:rPr lang="pl-PL" sz="1000" b="1" i="0" u="none" strike="noStrike" baseline="0">
                <a:effectLst/>
              </a:rPr>
              <a:t>JAN-APR 2023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OTHERS</c:v>
              </c:pt>
            </c:strLit>
          </c:cat>
          <c:val>
            <c:numRef>
              <c:f>('R_MC 2023 rankings'!$T$10,'R_MC 2023 rankings'!$T$15,'R_MC 2023 rankings'!$T$20,'R_MC 2023 rankings'!$T$25,'R_MC 2023 rankings'!$T$30,'R_MC 2023 rankings'!$T$35,'R_MC 2023 rankings'!$T$40,'R_MC 2023 rankings'!$T$45,'R_MC 2023 rankings'!$T$46)</c:f>
              <c:numCache>
                <c:formatCode>#,##0</c:formatCode>
                <c:ptCount val="9"/>
                <c:pt idx="0">
                  <c:v>2141</c:v>
                </c:pt>
                <c:pt idx="1">
                  <c:v>695</c:v>
                </c:pt>
                <c:pt idx="2">
                  <c:v>2610</c:v>
                </c:pt>
                <c:pt idx="3">
                  <c:v>85</c:v>
                </c:pt>
                <c:pt idx="4">
                  <c:v>334</c:v>
                </c:pt>
                <c:pt idx="5">
                  <c:v>826</c:v>
                </c:pt>
                <c:pt idx="6">
                  <c:v>2093</c:v>
                </c:pt>
                <c:pt idx="7">
                  <c:v>523</c:v>
                </c:pt>
                <c:pt idx="8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2021-2023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2023vs2022'!$A$7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2023vs2022'!$B$3:$M$3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2023vs2022'!$B$7:$M$7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2023vs2022'!$B$8:$M$8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2023vs2022'!$B$3:$M$3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2023vs2022'!$B$9:$M$9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I-IV 2022 - 2023</a:t>
            </a:r>
          </a:p>
        </c:rich>
      </c:tx>
      <c:layout>
        <c:manualLayout>
          <c:xMode val="edge"/>
          <c:yMode val="edge"/>
          <c:x val="0.2184689413823272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2023vs2022'!$N$3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2023vs2022'!$F$14</c:f>
              <c:numCache>
                <c:formatCode>_-* #\ ##0\ _z_ł_-;\-* #\ ##0\ _z_ł_-;_-* "-"??\ _z_ł_-;_-@_-</c:formatCode>
                <c:ptCount val="1"/>
                <c:pt idx="0">
                  <c:v>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2023vs2022'!$N$3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2023vs2022'!$N$9</c:f>
              <c:numCache>
                <c:formatCode>General</c:formatCode>
                <c:ptCount val="1"/>
                <c:pt idx="0">
                  <c:v>2968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2023vs2022'!$U$5:$AF$5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2023vs2022'!$B$5:$M$5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I-IV 2022 - 2023</a:t>
            </a:r>
          </a:p>
        </c:rich>
      </c:tx>
      <c:layout>
        <c:manualLayout>
          <c:xMode val="edge"/>
          <c:yMode val="edge"/>
          <c:x val="0.25330915844135127"/>
          <c:y val="4.3268264429172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2023vs2022'!$F$10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2023vs2022'!$F$13</c:f>
              <c:numCache>
                <c:formatCode>_-* #\ ##0\ _z_ł_-;\-* #\ ##0\ _z_ł_-;_-* "-"??\ _z_ł_-;_-@_-</c:formatCode>
                <c:ptCount val="1"/>
                <c:pt idx="0">
                  <c:v>23654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2023vs2022'!$E$10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2023vs2022'!$N$5</c:f>
              <c:numCache>
                <c:formatCode>General</c:formatCode>
                <c:ptCount val="1"/>
                <c:pt idx="0">
                  <c:v>24869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I-IV 2023</a:t>
            </a:r>
          </a:p>
        </c:rich>
      </c:tx>
      <c:layout>
        <c:manualLayout>
          <c:xMode val="edge"/>
          <c:yMode val="edge"/>
          <c:x val="0.1561969015903531"/>
          <c:y val="4.29989597148276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945-4397-B3A5-E501306A49B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945-4397-B3A5-E501306A49B9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2023vs2022'!$A$3:$A$4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2023vs2022'!$O$3:$O$4</c:f>
              <c:numCache>
                <c:formatCode>0.0%</c:formatCode>
                <c:ptCount val="2"/>
                <c:pt idx="0">
                  <c:v>0.84635489967429334</c:v>
                </c:pt>
                <c:pt idx="1">
                  <c:v>0.15364510032570669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45-4397-B3A5-E501306A4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1"/>
      </c:pieChart>
    </c:plotArea>
    <c:legend>
      <c:legendPos val="r"/>
      <c:layout>
        <c:manualLayout>
          <c:xMode val="edge"/>
          <c:yMode val="edge"/>
          <c:x val="0.67932957326980625"/>
          <c:y val="0.53594843261044289"/>
          <c:w val="0.29436326077234737"/>
          <c:h val="0.233494767564361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2023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2023'!$A$11</c:f>
              <c:strCache>
                <c:ptCount val="1"/>
                <c:pt idx="0">
                  <c:v>USED MC**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2023'!$B$11:$M$11</c:f>
              <c:numCache>
                <c:formatCode>General</c:formatCode>
                <c:ptCount val="12"/>
                <c:pt idx="0">
                  <c:v>3346</c:v>
                </c:pt>
                <c:pt idx="1">
                  <c:v>3853</c:v>
                </c:pt>
                <c:pt idx="2">
                  <c:v>6614</c:v>
                </c:pt>
                <c:pt idx="3">
                  <c:v>7235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2023'!$A$10</c:f>
              <c:strCache>
                <c:ptCount val="1"/>
                <c:pt idx="0">
                  <c:v>NEW MC*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2023'!$B$10:$M$10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2023'!$A$8</c:f>
              <c:strCache>
                <c:ptCount val="1"/>
                <c:pt idx="0">
                  <c:v>TOTAL MC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2023'!$B$8:$M$8</c:f>
              <c:numCache>
                <c:formatCode>General</c:formatCode>
                <c:ptCount val="12"/>
                <c:pt idx="0">
                  <c:v>3711</c:v>
                </c:pt>
                <c:pt idx="1">
                  <c:v>5086</c:v>
                </c:pt>
                <c:pt idx="2">
                  <c:v>9524</c:v>
                </c:pt>
                <c:pt idx="3">
                  <c:v>9670</c:v>
                </c:pt>
                <c:pt idx="4">
                  <c:v>10850</c:v>
                </c:pt>
                <c:pt idx="5">
                  <c:v>10312</c:v>
                </c:pt>
                <c:pt idx="6">
                  <c:v>9286</c:v>
                </c:pt>
                <c:pt idx="7">
                  <c:v>7724</c:v>
                </c:pt>
                <c:pt idx="8">
                  <c:v>5734</c:v>
                </c:pt>
                <c:pt idx="9">
                  <c:v>4597</c:v>
                </c:pt>
                <c:pt idx="10">
                  <c:v>4033</c:v>
                </c:pt>
                <c:pt idx="11">
                  <c:v>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2023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2023'!$A$26</c:f>
              <c:strCache>
                <c:ptCount val="1"/>
                <c:pt idx="0">
                  <c:v>USED MP** 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2023'!$B$26:$M$26</c:f>
              <c:numCache>
                <c:formatCode>General</c:formatCode>
                <c:ptCount val="12"/>
                <c:pt idx="0">
                  <c:v>680</c:v>
                </c:pt>
                <c:pt idx="1">
                  <c:v>775</c:v>
                </c:pt>
                <c:pt idx="2">
                  <c:v>1151</c:v>
                </c:pt>
                <c:pt idx="3">
                  <c:v>1215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2023'!$A$25</c:f>
              <c:strCache>
                <c:ptCount val="1"/>
                <c:pt idx="0">
                  <c:v>NEW MP* 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'[2]R_MC&amp;MP struktura 2023'!$B$4:$M$4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structure 2023'!$B$25:$M$25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2023'!$A$23</c:f>
              <c:strCache>
                <c:ptCount val="1"/>
                <c:pt idx="0">
                  <c:v>TOTAL MP 2022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2023'!$B$23:$M$23</c:f>
              <c:numCache>
                <c:formatCode>General</c:formatCode>
                <c:ptCount val="12"/>
                <c:pt idx="0">
                  <c:v>846</c:v>
                </c:pt>
                <c:pt idx="1">
                  <c:v>1136</c:v>
                </c:pt>
                <c:pt idx="2">
                  <c:v>2240</c:v>
                </c:pt>
                <c:pt idx="3">
                  <c:v>2375</c:v>
                </c:pt>
                <c:pt idx="4">
                  <c:v>2825</c:v>
                </c:pt>
                <c:pt idx="5">
                  <c:v>2942</c:v>
                </c:pt>
                <c:pt idx="6">
                  <c:v>2757</c:v>
                </c:pt>
                <c:pt idx="7">
                  <c:v>2620</c:v>
                </c:pt>
                <c:pt idx="8">
                  <c:v>1923</c:v>
                </c:pt>
                <c:pt idx="9">
                  <c:v>1462</c:v>
                </c:pt>
                <c:pt idx="10">
                  <c:v>1313</c:v>
                </c:pt>
                <c:pt idx="1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I-IV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34588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2023vs2022'!$E$13</c:f>
              <c:numCache>
                <c:formatCode>_-* #\ ##0\ _z_ł_-;\-* #\ ##0\ _z_ł_-;_-* "-"??\ _z_ł_-;_-@_-</c:formatCode>
                <c:ptCount val="1"/>
                <c:pt idx="0">
                  <c:v>37198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I-IV 2023</a:t>
            </a:r>
          </a:p>
        </c:rich>
      </c:tx>
      <c:layout>
        <c:manualLayout>
          <c:xMode val="edge"/>
          <c:yMode val="edge"/>
          <c:x val="0.1561969015903531"/>
          <c:y val="4.29989597148276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C08-4402-A4EC-FCB33CC2754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C08-4402-A4EC-FCB33CC27547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2023vs2022'!$A$3:$A$4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2023vs2022'!$O$3:$O$4</c:f>
              <c:numCache>
                <c:formatCode>0.0%</c:formatCode>
                <c:ptCount val="2"/>
                <c:pt idx="0">
                  <c:v>0.81749018764449699</c:v>
                </c:pt>
                <c:pt idx="1">
                  <c:v>0.18250981235550298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08-4402-A4EC-FCB33CC27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2"/>
      </c:pieChart>
    </c:plotArea>
    <c:legend>
      <c:legendPos val="r"/>
      <c:layout>
        <c:manualLayout>
          <c:xMode val="edge"/>
          <c:yMode val="edge"/>
          <c:x val="0.69972405735878207"/>
          <c:y val="0.25455629424133708"/>
          <c:w val="0.30027594264121793"/>
          <c:h val="0.5929321926521928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2022-2023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2023vs2022'!$U$5:$AF$5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2023vs2022'!$B$2:$M$2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2023vs2022'!$B$5:$M$5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I-IV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2023vs2022'!$C$10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2023vs2022'!$F$13</c:f>
              <c:numCache>
                <c:formatCode>_-* #\ ##0\ _z_ł_-;\-* #\ ##0\ _z_ł_-;_-* "-"??\ _z_ł_-;_-@_-</c:formatCode>
                <c:ptCount val="1"/>
                <c:pt idx="0">
                  <c:v>10934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2023vs2022'!$B$10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2023vs2022'!$N$2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2023vs2022'!$N$5</c:f>
              <c:numCache>
                <c:formatCode>General</c:formatCode>
                <c:ptCount val="1"/>
                <c:pt idx="0">
                  <c:v>12329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I-IV 2023</a:t>
            </a:r>
          </a:p>
        </c:rich>
      </c:tx>
      <c:layout>
        <c:manualLayout>
          <c:xMode val="edge"/>
          <c:yMode val="edge"/>
          <c:x val="0.1561969015903531"/>
          <c:y val="4.29989597148276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3E8-4F2D-8E37-3BDAA6D0623B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3E8-4F2D-8E37-3BDAA6D0623B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2023vs2022'!$A$3:$A$4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2023vs2022'!$O$3:$O$4</c:f>
              <c:numCache>
                <c:formatCode>0.0%</c:formatCode>
                <c:ptCount val="2"/>
                <c:pt idx="0">
                  <c:v>0.75926676940546678</c:v>
                </c:pt>
                <c:pt idx="1">
                  <c:v>0.24073323059453322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3E8-4F2D-8E37-3BDAA6D06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1"/>
      </c:pieChart>
    </c:plotArea>
    <c:legend>
      <c:legendPos val="r"/>
      <c:layout>
        <c:manualLayout>
          <c:xMode val="edge"/>
          <c:yMode val="edge"/>
          <c:x val="0.67932957326980625"/>
          <c:y val="0.53594843261044289"/>
          <c:w val="0.29436326077234737"/>
          <c:h val="0.233494767564361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2021-2023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2023vs2022'!$A$7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2023vs2022'!$B$3:$M$3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2023vs2022'!$B$7:$M$7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2023vs2022'!$B$8:$M$8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2023vs2022'!$B$3:$M$3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2023vs2022'!$B$9:$M$9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I-IV 2022 - 2023</a:t>
            </a:r>
          </a:p>
        </c:rich>
      </c:tx>
      <c:layout>
        <c:manualLayout>
          <c:xMode val="edge"/>
          <c:yMode val="edge"/>
          <c:x val="0.20945993237331817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2023vs2022'!$A$8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2023vs2022'!$N$3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2023vs2022'!$F$14</c:f>
              <c:numCache>
                <c:formatCode>_-* #\ ##0\ _z_ł_-;\-* #\ ##0\ _z_ł_-;_-* "-"??\ _z_ł_-;_-@_-</c:formatCode>
                <c:ptCount val="1"/>
                <c:pt idx="0">
                  <c:v>7835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2023vs2022'!$A$9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2023vs2022'!$N$3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2023vs2022'!$N$9</c:f>
              <c:numCache>
                <c:formatCode>General</c:formatCode>
                <c:ptCount val="1"/>
                <c:pt idx="0">
                  <c:v>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 MC JAN-APR 2023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5867222479543"/>
          <c:y val="9.25896458064693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2023 rankings'!$J$36,'R_MC 2023 rankings'!$J$6,'R_MC 2023 rankings'!$J$11,'R_MC 2023 rankings'!$J$16,'R_MC 2023 rankings'!$J$21,'R_MC 2023 rankings'!$J$26,'R_MC 2023 rankings'!$J$31,'R_MC 2023 rankings'!$J$41)</c:f>
              <c:strCache>
                <c:ptCount val="8"/>
                <c:pt idx="0">
                  <c:v>electric</c:v>
                </c:pt>
                <c:pt idx="1">
                  <c:v>&lt;=125cc</c:v>
                </c:pt>
                <c:pt idx="2">
                  <c:v>125cc&lt;engine capacity&lt;=250cc</c:v>
                </c:pt>
                <c:pt idx="3">
                  <c:v>250cc&lt;engine capacity&lt;=500cc</c:v>
                </c:pt>
                <c:pt idx="4">
                  <c:v>500cc&lt;engine capacity&lt;=750cc</c:v>
                </c:pt>
                <c:pt idx="5">
                  <c:v>750cc&lt;engine capacity&lt;=1000cc</c:v>
                </c:pt>
                <c:pt idx="6">
                  <c:v>&gt;1000cm3</c:v>
                </c:pt>
                <c:pt idx="7">
                  <c:v>no data</c:v>
                </c:pt>
              </c:strCache>
            </c:strRef>
          </c:cat>
          <c:val>
            <c:numRef>
              <c:f>('R_MC 2023 rankings'!$L$40,'R_MC 2023 rankings'!$L$10,'R_MC 2023 rankings'!$L$15,'R_MC 2023 rankings'!$L$20,'R_MC 2023 rankings'!$L$25,'R_MC 2023 rankings'!$L$30,'R_MC 2023 rankings'!$L$35,'R_MC 2023 rankings'!$L$41)</c:f>
              <c:numCache>
                <c:formatCode>#,##0</c:formatCode>
                <c:ptCount val="8"/>
                <c:pt idx="0">
                  <c:v>152</c:v>
                </c:pt>
                <c:pt idx="1">
                  <c:v>3424</c:v>
                </c:pt>
                <c:pt idx="2">
                  <c:v>80</c:v>
                </c:pt>
                <c:pt idx="3">
                  <c:v>1260</c:v>
                </c:pt>
                <c:pt idx="4">
                  <c:v>1267</c:v>
                </c:pt>
                <c:pt idx="5">
                  <c:v>1284</c:v>
                </c:pt>
                <c:pt idx="6">
                  <c:v>1894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43</xdr:row>
      <xdr:rowOff>38100</xdr:rowOff>
    </xdr:from>
    <xdr:to>
      <xdr:col>15</xdr:col>
      <xdr:colOff>76200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647700</xdr:colOff>
      <xdr:row>49</xdr:row>
      <xdr:rowOff>114300</xdr:rowOff>
    </xdr:from>
    <xdr:to>
      <xdr:col>22</xdr:col>
      <xdr:colOff>161925</xdr:colOff>
      <xdr:row>66</xdr:row>
      <xdr:rowOff>104775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133350</xdr:rowOff>
    </xdr:from>
    <xdr:to>
      <xdr:col>8</xdr:col>
      <xdr:colOff>619125</xdr:colOff>
      <xdr:row>37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13</xdr:row>
      <xdr:rowOff>152400</xdr:rowOff>
    </xdr:from>
    <xdr:to>
      <xdr:col>14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_rob1.xlsx" TargetMode="External"/><Relationship Id="rId1" Type="http://schemas.openxmlformats.org/officeDocument/2006/relationships/externalLinkPath" Target="/PZPM%202023/CEP/Informacje%20prasowe/2023.01/PTW/Pierwsze%20rejestracje%20PTW%2001%202023_rob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3\CEP\Informacje%20prasowe\2023.01\PTW\Pierwsze%20rejestracje%20PTW%2001%202023.xlsx" TargetMode="External"/><Relationship Id="rId1" Type="http://schemas.openxmlformats.org/officeDocument/2006/relationships/externalLinkPath" Target="/PZPM%202023/CEP/Informacje%20prasowe/2023.01/PTW/Pierwsze%20rejestracje%20PTW%20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>
        <row r="3">
          <cell r="U3">
            <v>856</v>
          </cell>
          <cell r="V3">
            <v>1276</v>
          </cell>
          <cell r="W3">
            <v>2828</v>
          </cell>
          <cell r="X3">
            <v>2875</v>
          </cell>
          <cell r="Y3">
            <v>3412</v>
          </cell>
          <cell r="Z3">
            <v>3241</v>
          </cell>
          <cell r="AA3">
            <v>2715</v>
          </cell>
          <cell r="AB3">
            <v>2326</v>
          </cell>
          <cell r="AC3">
            <v>1469</v>
          </cell>
          <cell r="AD3">
            <v>1176</v>
          </cell>
          <cell r="AE3">
            <v>936</v>
          </cell>
          <cell r="AF3">
            <v>800</v>
          </cell>
        </row>
        <row r="4">
          <cell r="U4">
            <v>355</v>
          </cell>
          <cell r="V4">
            <v>496</v>
          </cell>
          <cell r="W4">
            <v>1041</v>
          </cell>
          <cell r="X4">
            <v>1207</v>
          </cell>
          <cell r="Y4">
            <v>1469</v>
          </cell>
          <cell r="Z4">
            <v>1513</v>
          </cell>
          <cell r="AA4">
            <v>1390</v>
          </cell>
          <cell r="AB4">
            <v>1276</v>
          </cell>
          <cell r="AC4">
            <v>965</v>
          </cell>
          <cell r="AD4">
            <v>697</v>
          </cell>
          <cell r="AE4">
            <v>562</v>
          </cell>
          <cell r="AF4">
            <v>443</v>
          </cell>
        </row>
      </sheetData>
      <sheetData sheetId="3"/>
      <sheetData sheetId="4"/>
      <sheetData sheetId="5"/>
      <sheetData sheetId="6"/>
      <sheetData sheetId="7">
        <row r="3">
          <cell r="U3">
            <v>2855</v>
          </cell>
          <cell r="V3">
            <v>3810</v>
          </cell>
          <cell r="W3">
            <v>6696</v>
          </cell>
          <cell r="X3">
            <v>6795</v>
          </cell>
          <cell r="Y3">
            <v>7438</v>
          </cell>
          <cell r="Z3">
            <v>7071</v>
          </cell>
          <cell r="AA3">
            <v>6571</v>
          </cell>
          <cell r="AB3">
            <v>5398</v>
          </cell>
          <cell r="AC3">
            <v>4265</v>
          </cell>
          <cell r="AD3">
            <v>3421</v>
          </cell>
          <cell r="AE3">
            <v>3097</v>
          </cell>
          <cell r="AF3">
            <v>2456</v>
          </cell>
        </row>
        <row r="4">
          <cell r="U4">
            <v>491</v>
          </cell>
          <cell r="V4">
            <v>640</v>
          </cell>
          <cell r="W4">
            <v>1199</v>
          </cell>
          <cell r="X4">
            <v>1168</v>
          </cell>
          <cell r="Y4">
            <v>1356</v>
          </cell>
          <cell r="Z4">
            <v>1429</v>
          </cell>
          <cell r="AA4">
            <v>1367</v>
          </cell>
          <cell r="AB4">
            <v>1344</v>
          </cell>
          <cell r="AC4">
            <v>958</v>
          </cell>
          <cell r="AD4">
            <v>765</v>
          </cell>
          <cell r="AE4">
            <v>751</v>
          </cell>
          <cell r="AF4">
            <v>554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R_PTW 2023vs2022"/>
      <sheetName val="R_PTW NEW 2023vs2022"/>
      <sheetName val="R_nowe MC 2023vs2022"/>
      <sheetName val="R_MC 2023 rankingi"/>
      <sheetName val="R_nowe MP 20223s2022"/>
      <sheetName val="R_MP_2023 ranking"/>
      <sheetName val="R_PTW USED 2023vs2022"/>
      <sheetName val="R_MC&amp;MP struktura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STY</v>
          </cell>
          <cell r="C4" t="str">
            <v>LUT</v>
          </cell>
          <cell r="D4" t="str">
            <v>MAR</v>
          </cell>
          <cell r="E4" t="str">
            <v>KWI</v>
          </cell>
          <cell r="F4" t="str">
            <v>MAJ</v>
          </cell>
          <cell r="G4" t="str">
            <v>CZE</v>
          </cell>
          <cell r="H4" t="str">
            <v>LIP</v>
          </cell>
          <cell r="I4" t="str">
            <v>SIE</v>
          </cell>
          <cell r="J4" t="str">
            <v>WRZ</v>
          </cell>
          <cell r="K4" t="str">
            <v>PAŹ</v>
          </cell>
          <cell r="L4" t="str">
            <v>LIS</v>
          </cell>
          <cell r="M4" t="str">
            <v>GRU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R23"/>
  <sheetViews>
    <sheetView showGridLines="0" tabSelected="1" zoomScale="80" zoomScaleNormal="80" workbookViewId="0"/>
  </sheetViews>
  <sheetFormatPr defaultRowHeight="12.75"/>
  <cols>
    <col min="2" max="2" width="27" bestFit="1" customWidth="1"/>
    <col min="13" max="13" width="13.85546875" customWidth="1"/>
  </cols>
  <sheetData>
    <row r="1" spans="2:18" ht="24" customHeight="1">
      <c r="B1" s="203" t="s">
        <v>85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11"/>
      <c r="N1" s="11"/>
    </row>
    <row r="2" spans="2:18">
      <c r="D2" s="204" t="s">
        <v>149</v>
      </c>
      <c r="E2" s="204"/>
    </row>
    <row r="3" spans="2:18">
      <c r="B3" s="6" t="s">
        <v>2</v>
      </c>
      <c r="D3" s="204"/>
      <c r="E3" s="204"/>
      <c r="N3" t="s">
        <v>58</v>
      </c>
    </row>
    <row r="5" spans="2:18">
      <c r="C5" s="7" t="s">
        <v>71</v>
      </c>
      <c r="E5" s="2"/>
      <c r="F5" s="2"/>
      <c r="G5" s="2"/>
      <c r="H5" s="2"/>
      <c r="I5" s="2"/>
    </row>
    <row r="7" spans="2:18">
      <c r="B7" s="13" t="s">
        <v>135</v>
      </c>
      <c r="C7" s="17" t="s">
        <v>108</v>
      </c>
      <c r="D7" s="2"/>
      <c r="E7" s="1"/>
      <c r="F7" s="1"/>
      <c r="G7" s="1"/>
      <c r="H7" s="1"/>
      <c r="I7" s="1"/>
      <c r="K7" s="1"/>
      <c r="L7" s="1"/>
      <c r="M7" s="1"/>
      <c r="N7" s="1"/>
      <c r="O7" s="1"/>
      <c r="P7" s="1"/>
      <c r="Q7" s="1"/>
      <c r="R7" s="1"/>
    </row>
    <row r="8" spans="2:18">
      <c r="B8" s="12"/>
      <c r="E8" s="1"/>
      <c r="F8" s="1"/>
      <c r="G8" s="1"/>
      <c r="H8" s="1"/>
      <c r="I8" s="1"/>
      <c r="K8" s="1"/>
      <c r="L8" s="1"/>
      <c r="M8" s="1"/>
      <c r="N8" s="1"/>
      <c r="O8" s="1"/>
      <c r="P8" s="1"/>
      <c r="Q8" s="1"/>
      <c r="R8" s="1"/>
    </row>
    <row r="9" spans="2:18">
      <c r="B9" s="13" t="s">
        <v>136</v>
      </c>
      <c r="C9" s="198" t="s">
        <v>109</v>
      </c>
      <c r="D9" s="1"/>
      <c r="E9" s="1"/>
      <c r="F9" s="1"/>
      <c r="G9" s="1"/>
      <c r="H9" s="1"/>
      <c r="I9" s="1"/>
      <c r="K9" s="1"/>
      <c r="L9" s="1"/>
      <c r="M9" s="1"/>
      <c r="N9" s="1"/>
      <c r="O9" s="1"/>
      <c r="P9" s="1"/>
      <c r="Q9" s="1"/>
      <c r="R9" s="1"/>
    </row>
    <row r="10" spans="2:18">
      <c r="B10" s="12"/>
      <c r="D10" s="1"/>
    </row>
    <row r="11" spans="2:18">
      <c r="B11" s="13" t="s">
        <v>137</v>
      </c>
      <c r="C11" s="198" t="s">
        <v>110</v>
      </c>
      <c r="D11" s="1"/>
    </row>
    <row r="12" spans="2:18">
      <c r="B12" s="12"/>
    </row>
    <row r="13" spans="2:18">
      <c r="B13" s="13" t="s">
        <v>138</v>
      </c>
      <c r="C13" s="17" t="s">
        <v>147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2:18">
      <c r="B14" s="12"/>
    </row>
    <row r="15" spans="2:18">
      <c r="B15" s="13" t="s">
        <v>139</v>
      </c>
      <c r="C15" s="198" t="s">
        <v>111</v>
      </c>
      <c r="D15" s="1"/>
    </row>
    <row r="16" spans="2:18">
      <c r="B16" s="12"/>
    </row>
    <row r="17" spans="2:4">
      <c r="B17" s="14" t="s">
        <v>140</v>
      </c>
      <c r="C17" s="17" t="s">
        <v>148</v>
      </c>
    </row>
    <row r="18" spans="2:4">
      <c r="B18" s="12"/>
    </row>
    <row r="19" spans="2:4">
      <c r="B19" s="14" t="s">
        <v>141</v>
      </c>
      <c r="C19" s="17" t="s">
        <v>112</v>
      </c>
    </row>
    <row r="20" spans="2:4">
      <c r="B20" s="12"/>
    </row>
    <row r="21" spans="2:4">
      <c r="B21" s="14" t="s">
        <v>142</v>
      </c>
      <c r="C21" s="17" t="s">
        <v>113</v>
      </c>
    </row>
    <row r="22" spans="2:4">
      <c r="B22" s="12"/>
    </row>
    <row r="23" spans="2:4">
      <c r="D23" s="10" t="s">
        <v>42</v>
      </c>
    </row>
  </sheetData>
  <mergeCells count="2">
    <mergeCell ref="B1:L1"/>
    <mergeCell ref="D2:E3"/>
  </mergeCells>
  <phoneticPr fontId="5" type="noConversion"/>
  <hyperlinks>
    <hyperlink ref="B7" location="'R_PTW 2023vs2022'!A1" display="R_PTW 2023vs2022" xr:uid="{00000000-0004-0000-0000-000000000000}"/>
    <hyperlink ref="B9" location="'R_PTW NEW 2023vs2022'!A1" display="R_PTW NEW 2023vs2022" xr:uid="{00000000-0004-0000-0000-000001000000}"/>
    <hyperlink ref="B11" location="'R_MC NEW 2023vs2022'!A1" display="R_MC NEW 2023vs2022" xr:uid="{00000000-0004-0000-0000-000002000000}"/>
    <hyperlink ref="B13" location="'R_MC 2023 rankings'!A1" display="R_MC 2023 rankings" xr:uid="{00000000-0004-0000-0000-000003000000}"/>
    <hyperlink ref="B15" location="'R_MP NEW 2023vs2022'!A1" display="R_MP NEW 2023vs2022" xr:uid="{00000000-0004-0000-0000-000004000000}"/>
    <hyperlink ref="B17" location="'R_MP_2023 ranking'!A1" display="R_MP_2023 ranking" xr:uid="{00000000-0004-0000-0000-000005000000}"/>
    <hyperlink ref="B19" location="'R_PTW USED 2023vs2022'!A1" display="R_PTW USED 2023vs2022" xr:uid="{00000000-0004-0000-0000-000006000000}"/>
    <hyperlink ref="B21" location="'R_MC&amp;MP structure 2023'!A1" display="R_MC&amp;MP structure 2023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8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70" zoomScaleNormal="70" workbookViewId="0">
      <selection sqref="A1:N1"/>
    </sheetView>
  </sheetViews>
  <sheetFormatPr defaultRowHeight="12.75"/>
  <cols>
    <col min="1" max="1" width="26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05" t="s">
        <v>114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T1" s="205" t="s">
        <v>114</v>
      </c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</row>
    <row r="2" spans="1:33" ht="15.75" customHeight="1">
      <c r="A2" s="18" t="s">
        <v>40</v>
      </c>
      <c r="B2" s="19" t="s">
        <v>7</v>
      </c>
      <c r="C2" s="19" t="s">
        <v>8</v>
      </c>
      <c r="D2" s="20" t="s">
        <v>1</v>
      </c>
      <c r="E2" s="20" t="s">
        <v>9</v>
      </c>
      <c r="F2" s="20" t="s">
        <v>10</v>
      </c>
      <c r="G2" s="20" t="s">
        <v>11</v>
      </c>
      <c r="H2" s="20" t="s">
        <v>12</v>
      </c>
      <c r="I2" s="20" t="s">
        <v>13</v>
      </c>
      <c r="J2" s="20" t="s">
        <v>14</v>
      </c>
      <c r="K2" s="20" t="s">
        <v>15</v>
      </c>
      <c r="L2" s="20" t="s">
        <v>16</v>
      </c>
      <c r="M2" s="20" t="s">
        <v>17</v>
      </c>
      <c r="N2" s="21" t="s">
        <v>5</v>
      </c>
      <c r="T2" s="18" t="s">
        <v>40</v>
      </c>
      <c r="U2" s="19" t="s">
        <v>7</v>
      </c>
      <c r="V2" s="19" t="s">
        <v>8</v>
      </c>
      <c r="W2" s="20" t="s">
        <v>1</v>
      </c>
      <c r="X2" s="20" t="s">
        <v>9</v>
      </c>
      <c r="Y2" s="20" t="s">
        <v>10</v>
      </c>
      <c r="Z2" s="20" t="s">
        <v>11</v>
      </c>
      <c r="AA2" s="20" t="s">
        <v>12</v>
      </c>
      <c r="AB2" s="20" t="s">
        <v>13</v>
      </c>
      <c r="AC2" s="20" t="s">
        <v>14</v>
      </c>
      <c r="AD2" s="20" t="s">
        <v>15</v>
      </c>
      <c r="AE2" s="20" t="s">
        <v>16</v>
      </c>
      <c r="AF2" s="20" t="s">
        <v>17</v>
      </c>
      <c r="AG2" s="21" t="s">
        <v>5</v>
      </c>
    </row>
    <row r="3" spans="1:33" ht="15.75" customHeight="1">
      <c r="A3" s="22" t="s">
        <v>4</v>
      </c>
      <c r="B3" s="23">
        <v>4472</v>
      </c>
      <c r="C3" s="23">
        <v>5377</v>
      </c>
      <c r="D3" s="23">
        <v>9748</v>
      </c>
      <c r="E3" s="23">
        <v>10812</v>
      </c>
      <c r="F3" s="23"/>
      <c r="G3" s="23"/>
      <c r="H3" s="23"/>
      <c r="I3" s="23"/>
      <c r="J3" s="23"/>
      <c r="K3" s="23"/>
      <c r="L3" s="23"/>
      <c r="M3" s="23"/>
      <c r="N3" s="24">
        <f>SUM(B3:M3)</f>
        <v>30409</v>
      </c>
      <c r="O3" s="16">
        <f>N3/N5</f>
        <v>0.81749018764449699</v>
      </c>
      <c r="T3" s="22" t="s">
        <v>4</v>
      </c>
      <c r="U3" s="23">
        <v>3711</v>
      </c>
      <c r="V3" s="23">
        <v>5086</v>
      </c>
      <c r="W3" s="23">
        <v>9524</v>
      </c>
      <c r="X3" s="23">
        <v>9670</v>
      </c>
      <c r="Y3" s="23">
        <v>10850</v>
      </c>
      <c r="Z3" s="23">
        <v>10312</v>
      </c>
      <c r="AA3" s="23">
        <v>9286</v>
      </c>
      <c r="AB3" s="23">
        <v>7724</v>
      </c>
      <c r="AC3" s="23">
        <v>5734</v>
      </c>
      <c r="AD3" s="23">
        <v>4597</v>
      </c>
      <c r="AE3" s="23">
        <v>4033</v>
      </c>
      <c r="AF3" s="23">
        <v>3256</v>
      </c>
      <c r="AG3" s="24">
        <f>SUM(U3:AF3)</f>
        <v>83783</v>
      </c>
    </row>
    <row r="4" spans="1:33" ht="15.75" customHeight="1">
      <c r="A4" s="22" t="s">
        <v>3</v>
      </c>
      <c r="B4" s="27">
        <v>1120</v>
      </c>
      <c r="C4" s="27">
        <v>1276</v>
      </c>
      <c r="D4" s="23">
        <v>2063</v>
      </c>
      <c r="E4" s="27">
        <v>2330</v>
      </c>
      <c r="F4" s="27"/>
      <c r="G4" s="27"/>
      <c r="H4" s="27"/>
      <c r="I4" s="27"/>
      <c r="J4" s="27"/>
      <c r="K4" s="27"/>
      <c r="L4" s="27"/>
      <c r="M4" s="27"/>
      <c r="N4" s="24">
        <f>SUM(B4:M4)</f>
        <v>6789</v>
      </c>
      <c r="O4" s="16">
        <f>N4/N5</f>
        <v>0.18250981235550298</v>
      </c>
      <c r="T4" s="22" t="s">
        <v>3</v>
      </c>
      <c r="U4" s="27">
        <v>846</v>
      </c>
      <c r="V4" s="27">
        <v>1136</v>
      </c>
      <c r="W4" s="23">
        <v>2240</v>
      </c>
      <c r="X4" s="27">
        <v>2375</v>
      </c>
      <c r="Y4" s="27">
        <v>2825</v>
      </c>
      <c r="Z4" s="27">
        <v>2942</v>
      </c>
      <c r="AA4" s="27">
        <v>2757</v>
      </c>
      <c r="AB4" s="27">
        <v>2620</v>
      </c>
      <c r="AC4" s="27">
        <v>1923</v>
      </c>
      <c r="AD4" s="27">
        <v>1462</v>
      </c>
      <c r="AE4" s="27">
        <v>1313</v>
      </c>
      <c r="AF4" s="27">
        <v>997</v>
      </c>
      <c r="AG4" s="24">
        <f>SUM(U4:AF4)</f>
        <v>23436</v>
      </c>
    </row>
    <row r="5" spans="1:33">
      <c r="A5" s="29" t="s">
        <v>115</v>
      </c>
      <c r="B5" s="30">
        <f>SUM(B3:B4)</f>
        <v>5592</v>
      </c>
      <c r="C5" s="30">
        <f>SUM(C3:C4)</f>
        <v>6653</v>
      </c>
      <c r="D5" s="30">
        <f>SUM(D3:D4)</f>
        <v>11811</v>
      </c>
      <c r="E5" s="30">
        <v>13142</v>
      </c>
      <c r="F5" s="30"/>
      <c r="G5" s="30"/>
      <c r="H5" s="30"/>
      <c r="I5" s="30"/>
      <c r="J5" s="30"/>
      <c r="K5" s="30"/>
      <c r="L5" s="30"/>
      <c r="M5" s="30"/>
      <c r="N5" s="31">
        <f>SUM(B5:M5)</f>
        <v>37198</v>
      </c>
      <c r="O5" s="16">
        <v>1</v>
      </c>
      <c r="T5" s="29" t="s">
        <v>87</v>
      </c>
      <c r="U5" s="30">
        <f>SUM(U3:U4)</f>
        <v>4557</v>
      </c>
      <c r="V5" s="30">
        <f>SUM(V3:V4)</f>
        <v>6222</v>
      </c>
      <c r="W5" s="30">
        <f>SUM(W3:W4)</f>
        <v>11764</v>
      </c>
      <c r="X5" s="30">
        <f>SUM(X3:X4)</f>
        <v>12045</v>
      </c>
      <c r="Y5" s="30">
        <f t="shared" ref="Y5:AF5" si="0">SUM(Y3:Y4)</f>
        <v>13675</v>
      </c>
      <c r="Z5" s="30">
        <f t="shared" si="0"/>
        <v>13254</v>
      </c>
      <c r="AA5" s="30">
        <f t="shared" si="0"/>
        <v>12043</v>
      </c>
      <c r="AB5" s="30">
        <f t="shared" si="0"/>
        <v>10344</v>
      </c>
      <c r="AC5" s="30">
        <f t="shared" si="0"/>
        <v>7657</v>
      </c>
      <c r="AD5" s="30">
        <f t="shared" si="0"/>
        <v>6059</v>
      </c>
      <c r="AE5" s="30">
        <f t="shared" si="0"/>
        <v>5346</v>
      </c>
      <c r="AF5" s="30">
        <f t="shared" si="0"/>
        <v>4253</v>
      </c>
      <c r="AG5" s="31">
        <f>SUM(U5:AF5)</f>
        <v>107219</v>
      </c>
    </row>
    <row r="6" spans="1:33" ht="15.75" customHeight="1">
      <c r="A6" s="33" t="s">
        <v>116</v>
      </c>
      <c r="B6" s="34">
        <f>B5/AF5-1</f>
        <v>0.31483658593933694</v>
      </c>
      <c r="C6" s="34">
        <f>C5/B5-1</f>
        <v>0.18973533619456373</v>
      </c>
      <c r="D6" s="34">
        <f>D5/C5-1</f>
        <v>0.77528934315346465</v>
      </c>
      <c r="E6" s="34">
        <v>0.11269155871645076</v>
      </c>
      <c r="F6" s="34"/>
      <c r="G6" s="34"/>
      <c r="H6" s="34"/>
      <c r="I6" s="34"/>
      <c r="J6" s="34"/>
      <c r="K6" s="34"/>
      <c r="L6" s="34"/>
      <c r="M6" s="34"/>
      <c r="N6" s="35"/>
    </row>
    <row r="7" spans="1:33" ht="15.75" customHeight="1">
      <c r="A7" s="36" t="s">
        <v>117</v>
      </c>
      <c r="B7" s="37">
        <f>B5/U5-1</f>
        <v>0.22712310730743912</v>
      </c>
      <c r="C7" s="37">
        <f>C5/V5-1</f>
        <v>6.9270331083252978E-2</v>
      </c>
      <c r="D7" s="37">
        <f>D5/W5-1</f>
        <v>3.9952397143827589E-3</v>
      </c>
      <c r="E7" s="37">
        <v>9.1075134910751254E-2</v>
      </c>
      <c r="F7" s="37"/>
      <c r="G7" s="37"/>
      <c r="H7" s="37"/>
      <c r="I7" s="37"/>
      <c r="J7" s="37"/>
      <c r="K7" s="37"/>
      <c r="L7" s="37"/>
      <c r="M7" s="37"/>
      <c r="N7" s="38">
        <f ca="1">+N5/F13-1</f>
        <v>7.5459697004741422E-2</v>
      </c>
    </row>
    <row r="8" spans="1:33">
      <c r="A8" s="39"/>
      <c r="B8" s="40"/>
      <c r="C8" s="39"/>
      <c r="D8" s="39"/>
      <c r="E8" s="39"/>
      <c r="N8" s="4"/>
    </row>
    <row r="9" spans="1:33" ht="26.25" customHeight="1">
      <c r="A9" s="207" t="s">
        <v>6</v>
      </c>
      <c r="B9" s="208" t="s">
        <v>150</v>
      </c>
      <c r="C9" s="208"/>
      <c r="D9" s="209" t="s">
        <v>32</v>
      </c>
      <c r="E9" s="210" t="s">
        <v>151</v>
      </c>
      <c r="F9" s="210"/>
      <c r="G9" s="209" t="s">
        <v>32</v>
      </c>
      <c r="N9" s="4"/>
    </row>
    <row r="10" spans="1:33" ht="26.25" customHeight="1">
      <c r="A10" s="207"/>
      <c r="B10" s="41">
        <v>2023</v>
      </c>
      <c r="C10" s="41">
        <v>2022</v>
      </c>
      <c r="D10" s="209"/>
      <c r="E10" s="41">
        <v>2023</v>
      </c>
      <c r="F10" s="41">
        <v>2022</v>
      </c>
      <c r="G10" s="209"/>
      <c r="H10" s="5"/>
      <c r="N10" s="4"/>
    </row>
    <row r="11" spans="1:33" ht="18.75" customHeight="1">
      <c r="A11" s="42" t="s">
        <v>23</v>
      </c>
      <c r="B11" s="43">
        <f ca="1">OFFSET(A3,,COUNTA(B3:M3),,)</f>
        <v>10812</v>
      </c>
      <c r="C11" s="43">
        <f ca="1">OFFSET(T3,,COUNTA(B3:M3),,)</f>
        <v>9670</v>
      </c>
      <c r="D11" s="44">
        <f ca="1">+B11/C11-1</f>
        <v>0.11809720785935873</v>
      </c>
      <c r="E11" s="43">
        <f>N3</f>
        <v>30409</v>
      </c>
      <c r="F11" s="25">
        <f ca="1">SUM(OFFSET(U3,,,,COUNTA(B3:M3)))</f>
        <v>27991</v>
      </c>
      <c r="G11" s="44">
        <f ca="1">+E11/F11-1</f>
        <v>8.6384909435175627E-2</v>
      </c>
      <c r="H11" s="5"/>
      <c r="N11" s="4"/>
    </row>
    <row r="12" spans="1:33" ht="18.75" customHeight="1">
      <c r="A12" s="45" t="s">
        <v>24</v>
      </c>
      <c r="B12" s="46">
        <f ca="1">OFFSET(A4,,COUNTA(B4:M4),,)</f>
        <v>2330</v>
      </c>
      <c r="C12" s="46">
        <f ca="1">OFFSET(T4,,COUNTA(B4:M4),,)</f>
        <v>2375</v>
      </c>
      <c r="D12" s="47">
        <f ca="1">+B12/C12-1</f>
        <v>-1.8947368421052602E-2</v>
      </c>
      <c r="E12" s="46">
        <f>N4</f>
        <v>6789</v>
      </c>
      <c r="F12" s="48">
        <f ca="1">SUM(OFFSET(U4,,,,COUNTA(B4:M4)))</f>
        <v>6597</v>
      </c>
      <c r="G12" s="47">
        <f ca="1">+E12/F12-1</f>
        <v>2.910413824465663E-2</v>
      </c>
      <c r="N12" s="4"/>
      <c r="Q12" s="17"/>
    </row>
    <row r="13" spans="1:33" ht="19.5" customHeight="1">
      <c r="A13" s="49" t="s">
        <v>5</v>
      </c>
      <c r="B13" s="49">
        <f ca="1">SUM(B11:B12)</f>
        <v>13142</v>
      </c>
      <c r="C13" s="49">
        <f ca="1">SUM(C11:C12)</f>
        <v>12045</v>
      </c>
      <c r="D13" s="50">
        <f ca="1">+B13/C13-1</f>
        <v>9.1075134910751254E-2</v>
      </c>
      <c r="E13" s="49">
        <f>SUM(E11:E12)</f>
        <v>37198</v>
      </c>
      <c r="F13" s="49">
        <f ca="1">SUM(F11:F12)</f>
        <v>34588</v>
      </c>
      <c r="G13" s="50">
        <f ca="1">+E13/F13-1</f>
        <v>7.5459697004741422E-2</v>
      </c>
      <c r="N13" s="4"/>
    </row>
    <row r="14" spans="1:33">
      <c r="A14" s="51"/>
      <c r="B14" s="40"/>
      <c r="C14" s="51"/>
      <c r="D14" s="51"/>
      <c r="E14" s="51"/>
      <c r="N14" s="4"/>
    </row>
    <row r="15" spans="1:33">
      <c r="A15" s="51"/>
      <c r="B15" s="40"/>
      <c r="C15" s="51"/>
      <c r="D15" s="51"/>
      <c r="E15" s="51"/>
      <c r="N15" s="4"/>
    </row>
    <row r="16" spans="1:33">
      <c r="A16" s="51"/>
      <c r="B16" s="40"/>
      <c r="C16" s="51"/>
      <c r="D16" s="51"/>
      <c r="E16" s="51"/>
    </row>
    <row r="19" spans="8:9">
      <c r="H19" s="4"/>
    </row>
    <row r="23" spans="8:9">
      <c r="I23" s="4"/>
    </row>
    <row r="36" spans="1:1">
      <c r="A36" s="3" t="s">
        <v>72</v>
      </c>
    </row>
    <row r="37" spans="1:1">
      <c r="A37" s="3" t="s">
        <v>41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A1:AH37"/>
  <sheetViews>
    <sheetView showGridLines="0" topLeftCell="A4" zoomScale="90" zoomScaleNormal="90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05" t="s">
        <v>118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T1" s="205" t="s">
        <v>88</v>
      </c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</row>
    <row r="2" spans="1:34" ht="15.75" customHeight="1">
      <c r="A2" s="52" t="s">
        <v>6</v>
      </c>
      <c r="B2" s="53" t="s">
        <v>7</v>
      </c>
      <c r="C2" s="53" t="s">
        <v>8</v>
      </c>
      <c r="D2" s="54" t="s">
        <v>1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5" t="s">
        <v>5</v>
      </c>
      <c r="T2" s="52" t="s">
        <v>6</v>
      </c>
      <c r="U2" s="53" t="s">
        <v>7</v>
      </c>
      <c r="V2" s="53" t="s">
        <v>8</v>
      </c>
      <c r="W2" s="54" t="s">
        <v>1</v>
      </c>
      <c r="X2" s="54" t="s">
        <v>9</v>
      </c>
      <c r="Y2" s="54" t="s">
        <v>10</v>
      </c>
      <c r="Z2" s="54" t="s">
        <v>11</v>
      </c>
      <c r="AA2" s="54" t="s">
        <v>12</v>
      </c>
      <c r="AB2" s="54" t="s">
        <v>13</v>
      </c>
      <c r="AC2" s="54" t="s">
        <v>14</v>
      </c>
      <c r="AD2" s="54" t="s">
        <v>15</v>
      </c>
      <c r="AE2" s="54" t="s">
        <v>16</v>
      </c>
      <c r="AF2" s="54" t="s">
        <v>17</v>
      </c>
      <c r="AG2" s="55" t="s">
        <v>5</v>
      </c>
    </row>
    <row r="3" spans="1:34" ht="15.75" customHeight="1">
      <c r="A3" s="56" t="s">
        <v>4</v>
      </c>
      <c r="B3" s="57">
        <v>1126</v>
      </c>
      <c r="C3" s="57">
        <v>1524</v>
      </c>
      <c r="D3" s="57">
        <v>3134</v>
      </c>
      <c r="E3" s="57">
        <v>3577</v>
      </c>
      <c r="F3" s="57"/>
      <c r="G3" s="57"/>
      <c r="H3" s="57"/>
      <c r="I3" s="57"/>
      <c r="J3" s="57"/>
      <c r="K3" s="57"/>
      <c r="L3" s="57"/>
      <c r="M3" s="57"/>
      <c r="N3" s="58">
        <f>SUM(B3:M3)</f>
        <v>9361</v>
      </c>
      <c r="O3" s="16">
        <f>N3/N5</f>
        <v>0.75926676940546678</v>
      </c>
      <c r="T3" s="56" t="s">
        <v>4</v>
      </c>
      <c r="U3" s="57">
        <v>856</v>
      </c>
      <c r="V3" s="57">
        <v>1276</v>
      </c>
      <c r="W3" s="57">
        <v>2828</v>
      </c>
      <c r="X3" s="57">
        <v>2875</v>
      </c>
      <c r="Y3" s="57">
        <v>3412</v>
      </c>
      <c r="Z3" s="57">
        <v>3241</v>
      </c>
      <c r="AA3" s="57">
        <v>2715</v>
      </c>
      <c r="AB3" s="57">
        <v>2326</v>
      </c>
      <c r="AC3" s="57">
        <v>1469</v>
      </c>
      <c r="AD3" s="57">
        <v>1176</v>
      </c>
      <c r="AE3" s="57">
        <v>936</v>
      </c>
      <c r="AF3" s="57">
        <v>800</v>
      </c>
      <c r="AG3" s="58">
        <f>SUM(U3:AF3)</f>
        <v>23910</v>
      </c>
    </row>
    <row r="4" spans="1:34" ht="15.75" customHeight="1">
      <c r="A4" s="56" t="s">
        <v>3</v>
      </c>
      <c r="B4" s="59">
        <v>440</v>
      </c>
      <c r="C4" s="59">
        <v>501</v>
      </c>
      <c r="D4" s="59">
        <v>912</v>
      </c>
      <c r="E4" s="59">
        <v>1115</v>
      </c>
      <c r="F4" s="59"/>
      <c r="G4" s="59"/>
      <c r="H4" s="59"/>
      <c r="I4" s="59"/>
      <c r="J4" s="59"/>
      <c r="K4" s="59"/>
      <c r="L4" s="59"/>
      <c r="M4" s="59"/>
      <c r="N4" s="58">
        <f>SUM(B4:M4)</f>
        <v>2968</v>
      </c>
      <c r="O4" s="16">
        <f>N4/N5</f>
        <v>0.24073323059453322</v>
      </c>
      <c r="T4" s="56" t="s">
        <v>3</v>
      </c>
      <c r="U4" s="59">
        <v>355</v>
      </c>
      <c r="V4" s="59">
        <v>496</v>
      </c>
      <c r="W4" s="59">
        <v>1041</v>
      </c>
      <c r="X4" s="59">
        <v>1207</v>
      </c>
      <c r="Y4" s="59">
        <v>1469</v>
      </c>
      <c r="Z4" s="59">
        <v>1513</v>
      </c>
      <c r="AA4" s="59">
        <v>1390</v>
      </c>
      <c r="AB4" s="59">
        <v>1276</v>
      </c>
      <c r="AC4" s="59">
        <v>965</v>
      </c>
      <c r="AD4" s="59">
        <v>697</v>
      </c>
      <c r="AE4" s="59">
        <v>562</v>
      </c>
      <c r="AF4" s="59">
        <v>443</v>
      </c>
      <c r="AG4" s="58">
        <f>SUM(U4:AF4)</f>
        <v>11414</v>
      </c>
    </row>
    <row r="5" spans="1:34">
      <c r="A5" s="60" t="s">
        <v>115</v>
      </c>
      <c r="B5" s="61">
        <f>SUM(B3:B4)</f>
        <v>1566</v>
      </c>
      <c r="C5" s="61">
        <f>SUM(C3:C4)</f>
        <v>2025</v>
      </c>
      <c r="D5" s="61">
        <f>SUM(D3:D4)</f>
        <v>4046</v>
      </c>
      <c r="E5" s="61">
        <v>4692</v>
      </c>
      <c r="F5" s="61"/>
      <c r="G5" s="61"/>
      <c r="H5" s="61"/>
      <c r="I5" s="61"/>
      <c r="J5" s="61"/>
      <c r="K5" s="61"/>
      <c r="L5" s="61"/>
      <c r="M5" s="61"/>
      <c r="N5" s="62">
        <f>SUM(B5:M5)</f>
        <v>12329</v>
      </c>
      <c r="O5" s="16">
        <v>1</v>
      </c>
      <c r="T5" s="60" t="s">
        <v>87</v>
      </c>
      <c r="U5" s="61">
        <f>SUM(U3:U4)</f>
        <v>1211</v>
      </c>
      <c r="V5" s="61">
        <f>SUM(V3:V4)</f>
        <v>1772</v>
      </c>
      <c r="W5" s="61">
        <f>SUM(W3:W4)</f>
        <v>3869</v>
      </c>
      <c r="X5" s="61">
        <f>SUM(X3:X4)</f>
        <v>4082</v>
      </c>
      <c r="Y5" s="61">
        <f t="shared" ref="Y5:AF5" si="0">SUM(Y3:Y4)</f>
        <v>4881</v>
      </c>
      <c r="Z5" s="61">
        <f t="shared" si="0"/>
        <v>4754</v>
      </c>
      <c r="AA5" s="61">
        <f t="shared" si="0"/>
        <v>4105</v>
      </c>
      <c r="AB5" s="61">
        <f t="shared" si="0"/>
        <v>3602</v>
      </c>
      <c r="AC5" s="61">
        <f t="shared" si="0"/>
        <v>2434</v>
      </c>
      <c r="AD5" s="61">
        <f t="shared" si="0"/>
        <v>1873</v>
      </c>
      <c r="AE5" s="61">
        <f t="shared" si="0"/>
        <v>1498</v>
      </c>
      <c r="AF5" s="61">
        <f t="shared" si="0"/>
        <v>1243</v>
      </c>
      <c r="AG5" s="62">
        <f>SUM(U5:AF5)</f>
        <v>35324</v>
      </c>
    </row>
    <row r="6" spans="1:34" ht="15.75" customHeight="1">
      <c r="A6" s="63" t="s">
        <v>116</v>
      </c>
      <c r="B6" s="64">
        <f>B5/AF5-1</f>
        <v>0.25985518905872884</v>
      </c>
      <c r="C6" s="64">
        <f>C5/B5-1</f>
        <v>0.2931034482758621</v>
      </c>
      <c r="D6" s="64">
        <f>D5/C5-1</f>
        <v>0.99802469135802463</v>
      </c>
      <c r="E6" s="64">
        <v>0.15966386554621859</v>
      </c>
      <c r="F6" s="64"/>
      <c r="G6" s="64"/>
      <c r="H6" s="64"/>
      <c r="I6" s="64"/>
      <c r="J6" s="64"/>
      <c r="K6" s="64"/>
      <c r="L6" s="64"/>
      <c r="M6" s="64"/>
      <c r="N6" s="65"/>
    </row>
    <row r="7" spans="1:34" ht="15.75" customHeight="1">
      <c r="A7" s="66" t="s">
        <v>117</v>
      </c>
      <c r="B7" s="67">
        <f>B5/U5-1</f>
        <v>0.29314616019818329</v>
      </c>
      <c r="C7" s="67">
        <f>C5/V5-1</f>
        <v>0.14277652370203153</v>
      </c>
      <c r="D7" s="67">
        <f>D5/W5-1</f>
        <v>4.5748255363142976E-2</v>
      </c>
      <c r="E7" s="67">
        <v>0.14943655071043604</v>
      </c>
      <c r="F7" s="67"/>
      <c r="G7" s="67"/>
      <c r="H7" s="67"/>
      <c r="I7" s="67"/>
      <c r="J7" s="67"/>
      <c r="K7" s="67"/>
      <c r="L7" s="67"/>
      <c r="M7" s="67"/>
      <c r="N7" s="68">
        <f ca="1">+N5/F13-1</f>
        <v>0.12758368392171215</v>
      </c>
    </row>
    <row r="8" spans="1:34">
      <c r="A8" s="51"/>
      <c r="B8" s="40"/>
      <c r="C8" s="51"/>
      <c r="D8" s="51"/>
      <c r="E8" s="51"/>
      <c r="N8" s="4"/>
    </row>
    <row r="9" spans="1:34" ht="24.75" customHeight="1">
      <c r="A9" s="207" t="s">
        <v>6</v>
      </c>
      <c r="B9" s="211" t="str">
        <f>'R_PTW 2023vs2022'!B9:C9</f>
        <v>APRIL</v>
      </c>
      <c r="C9" s="211"/>
      <c r="D9" s="212" t="s">
        <v>32</v>
      </c>
      <c r="E9" s="213" t="str">
        <f>'R_PTW 2023vs2022'!E9:F9</f>
        <v>JANUARY-APRIL</v>
      </c>
      <c r="F9" s="211"/>
      <c r="G9" s="212" t="s">
        <v>32</v>
      </c>
      <c r="N9" s="4"/>
    </row>
    <row r="10" spans="1:34" ht="26.25" customHeight="1">
      <c r="A10" s="207"/>
      <c r="B10" s="41">
        <f>'R_PTW 2023vs2022'!B10</f>
        <v>2023</v>
      </c>
      <c r="C10" s="41">
        <f>'R_PTW 2023vs2022'!C10</f>
        <v>2022</v>
      </c>
      <c r="D10" s="212"/>
      <c r="E10" s="41">
        <f>'R_PTW 2023vs2022'!E10</f>
        <v>2023</v>
      </c>
      <c r="F10" s="41">
        <f>'R_PTW 2023vs2022'!F10</f>
        <v>2022</v>
      </c>
      <c r="G10" s="212"/>
      <c r="H10" s="5"/>
      <c r="N10" s="4"/>
    </row>
    <row r="11" spans="1:34" ht="19.5" customHeight="1">
      <c r="A11" s="25" t="s">
        <v>23</v>
      </c>
      <c r="B11" s="43">
        <f ca="1">OFFSET(A3,,COUNTA(B3:M3),,)</f>
        <v>3577</v>
      </c>
      <c r="C11" s="43">
        <f ca="1">OFFSET(T3,,COUNTA(B3:M3),,)</f>
        <v>2875</v>
      </c>
      <c r="D11" s="44">
        <f ca="1">+B11/C11-1</f>
        <v>0.24417391304347835</v>
      </c>
      <c r="E11" s="43">
        <f>N3</f>
        <v>9361</v>
      </c>
      <c r="F11" s="25">
        <f ca="1">SUM(OFFSET(U3,,,,COUNTA(B3:M3)))</f>
        <v>7835</v>
      </c>
      <c r="G11" s="44">
        <f ca="1">+E11/F11-1</f>
        <v>0.19476707083599232</v>
      </c>
      <c r="H11" s="5"/>
      <c r="N11" s="4"/>
      <c r="AH11" s="16"/>
    </row>
    <row r="12" spans="1:34" ht="19.5" customHeight="1">
      <c r="A12" s="28" t="s">
        <v>24</v>
      </c>
      <c r="B12" s="71">
        <f ca="1">OFFSET(A4,,COUNTA(B4:M4),,)</f>
        <v>1115</v>
      </c>
      <c r="C12" s="71">
        <f ca="1">OFFSET(T4,,COUNTA(B4:M4),,)</f>
        <v>1207</v>
      </c>
      <c r="D12" s="72">
        <f ca="1">+B12/C12-1</f>
        <v>-7.6222038111019019E-2</v>
      </c>
      <c r="E12" s="71">
        <f>N4</f>
        <v>2968</v>
      </c>
      <c r="F12" s="28">
        <f ca="1">SUM(OFFSET(U4,,,,COUNTA(B4:M4)))</f>
        <v>3099</v>
      </c>
      <c r="G12" s="72">
        <f ca="1">+E12/F12-1</f>
        <v>-4.2271700548564106E-2</v>
      </c>
      <c r="N12" s="4"/>
      <c r="Q12" s="17"/>
      <c r="AH12" s="16"/>
    </row>
    <row r="13" spans="1:34" ht="19.5" customHeight="1">
      <c r="A13" s="73" t="s">
        <v>5</v>
      </c>
      <c r="B13" s="73">
        <f ca="1">SUM(B11:B12)</f>
        <v>4692</v>
      </c>
      <c r="C13" s="73">
        <f ca="1">SUM(C11:C12)</f>
        <v>4082</v>
      </c>
      <c r="D13" s="74">
        <f ca="1">+B13/C13-1</f>
        <v>0.14943655071043604</v>
      </c>
      <c r="E13" s="73">
        <f>SUM(E11:E12)</f>
        <v>12329</v>
      </c>
      <c r="F13" s="73">
        <f ca="1">SUM(F11:F12)</f>
        <v>10934</v>
      </c>
      <c r="G13" s="74">
        <f ca="1">+E13/F13-1</f>
        <v>0.12758368392171215</v>
      </c>
      <c r="I13" s="75"/>
      <c r="N13" s="4"/>
    </row>
    <row r="14" spans="1:34">
      <c r="A14" s="51"/>
      <c r="B14" s="40"/>
      <c r="C14" s="51"/>
      <c r="D14" s="51"/>
      <c r="E14" s="51"/>
      <c r="N14" s="4"/>
    </row>
    <row r="15" spans="1:34">
      <c r="A15" s="51"/>
      <c r="B15" s="40"/>
      <c r="C15" s="51"/>
      <c r="D15" s="51"/>
      <c r="E15" s="51"/>
      <c r="N15" s="4"/>
    </row>
    <row r="16" spans="1:34">
      <c r="A16" s="51"/>
      <c r="B16" s="40"/>
      <c r="C16" s="51"/>
      <c r="D16" s="51"/>
      <c r="E16" s="51"/>
    </row>
    <row r="19" spans="8:9">
      <c r="H19" s="4"/>
    </row>
    <row r="23" spans="8:9">
      <c r="I23" s="4"/>
    </row>
    <row r="36" spans="1:1">
      <c r="A36" s="3" t="s">
        <v>72</v>
      </c>
    </row>
    <row r="37" spans="1:1">
      <c r="A37" s="3" t="s">
        <v>41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A2:R51"/>
  <sheetViews>
    <sheetView showGridLines="0" zoomScale="90" zoomScaleNormal="90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14" t="s">
        <v>120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1"/>
    </row>
    <row r="3" spans="1:18">
      <c r="A3" s="32" t="s">
        <v>35</v>
      </c>
      <c r="B3" s="79" t="s">
        <v>7</v>
      </c>
      <c r="C3" s="79" t="s">
        <v>8</v>
      </c>
      <c r="D3" s="32" t="s">
        <v>1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2" t="s">
        <v>14</v>
      </c>
      <c r="K3" s="32" t="s">
        <v>15</v>
      </c>
      <c r="L3" s="32" t="s">
        <v>16</v>
      </c>
      <c r="M3" s="32" t="s">
        <v>17</v>
      </c>
      <c r="N3" s="32" t="s">
        <v>5</v>
      </c>
      <c r="O3" s="80"/>
    </row>
    <row r="4" spans="1:18" hidden="1">
      <c r="A4" s="81">
        <v>2006</v>
      </c>
      <c r="B4" s="81">
        <v>93</v>
      </c>
      <c r="C4" s="81">
        <v>133</v>
      </c>
      <c r="D4" s="81">
        <v>393</v>
      </c>
      <c r="E4" s="81">
        <v>804</v>
      </c>
      <c r="F4" s="81">
        <v>787</v>
      </c>
      <c r="G4" s="81">
        <v>708</v>
      </c>
      <c r="H4" s="81">
        <v>655</v>
      </c>
      <c r="I4" s="81">
        <v>503</v>
      </c>
      <c r="J4" s="81">
        <v>360</v>
      </c>
      <c r="K4" s="81">
        <v>242</v>
      </c>
      <c r="L4" s="81">
        <v>173</v>
      </c>
      <c r="M4" s="81">
        <v>264</v>
      </c>
      <c r="N4" s="81">
        <v>5115</v>
      </c>
      <c r="O4" s="80"/>
    </row>
    <row r="5" spans="1:18" s="17" customFormat="1" hidden="1">
      <c r="A5" s="82">
        <v>2007</v>
      </c>
      <c r="B5" s="82">
        <v>227</v>
      </c>
      <c r="C5" s="82">
        <v>244</v>
      </c>
      <c r="D5" s="82">
        <v>762</v>
      </c>
      <c r="E5" s="82">
        <v>1121</v>
      </c>
      <c r="F5" s="82">
        <v>1095</v>
      </c>
      <c r="G5" s="82">
        <v>910</v>
      </c>
      <c r="H5" s="82">
        <v>944</v>
      </c>
      <c r="I5" s="82">
        <v>862</v>
      </c>
      <c r="J5" s="82">
        <v>484</v>
      </c>
      <c r="K5" s="82">
        <v>386</v>
      </c>
      <c r="L5" s="82">
        <v>171</v>
      </c>
      <c r="M5" s="82">
        <v>368</v>
      </c>
      <c r="N5" s="26">
        <v>7574</v>
      </c>
      <c r="O5" s="83"/>
    </row>
    <row r="6" spans="1:18" s="17" customFormat="1">
      <c r="A6" s="87">
        <v>2020</v>
      </c>
      <c r="B6" s="87">
        <v>698</v>
      </c>
      <c r="C6" s="87">
        <v>1090</v>
      </c>
      <c r="D6" s="87">
        <v>1350</v>
      </c>
      <c r="E6" s="87">
        <v>1613</v>
      </c>
      <c r="F6" s="87">
        <v>2729</v>
      </c>
      <c r="G6" s="87">
        <v>2949</v>
      </c>
      <c r="H6" s="87">
        <v>3027</v>
      </c>
      <c r="I6" s="87">
        <v>2057</v>
      </c>
      <c r="J6" s="87">
        <v>1528</v>
      </c>
      <c r="K6" s="87">
        <v>1113</v>
      </c>
      <c r="L6" s="87">
        <v>999</v>
      </c>
      <c r="M6" s="87">
        <v>2662</v>
      </c>
      <c r="N6" s="88">
        <v>19103</v>
      </c>
      <c r="O6" s="86"/>
    </row>
    <row r="7" spans="1:18" s="17" customFormat="1">
      <c r="A7" s="84">
        <v>2021</v>
      </c>
      <c r="B7" s="84">
        <v>410</v>
      </c>
      <c r="C7" s="84">
        <v>906</v>
      </c>
      <c r="D7" s="84">
        <v>2223</v>
      </c>
      <c r="E7" s="84">
        <v>2884</v>
      </c>
      <c r="F7" s="84">
        <v>2963</v>
      </c>
      <c r="G7" s="84">
        <v>2848</v>
      </c>
      <c r="H7" s="84">
        <v>2423</v>
      </c>
      <c r="I7" s="84">
        <v>1894</v>
      </c>
      <c r="J7" s="84">
        <v>1461</v>
      </c>
      <c r="K7" s="84">
        <v>1186</v>
      </c>
      <c r="L7" s="84">
        <v>1071</v>
      </c>
      <c r="M7" s="84">
        <v>1310</v>
      </c>
      <c r="N7" s="85">
        <v>21815</v>
      </c>
      <c r="O7" s="86"/>
    </row>
    <row r="8" spans="1:18" s="17" customFormat="1">
      <c r="A8" s="87">
        <v>2022</v>
      </c>
      <c r="B8" s="87">
        <v>856</v>
      </c>
      <c r="C8" s="87">
        <v>1276</v>
      </c>
      <c r="D8" s="87">
        <v>2828</v>
      </c>
      <c r="E8" s="87">
        <v>2875</v>
      </c>
      <c r="F8" s="87">
        <v>3412</v>
      </c>
      <c r="G8" s="87">
        <v>3241</v>
      </c>
      <c r="H8" s="87">
        <v>2715</v>
      </c>
      <c r="I8" s="87">
        <v>2326</v>
      </c>
      <c r="J8" s="87">
        <v>1469</v>
      </c>
      <c r="K8" s="87">
        <v>1176</v>
      </c>
      <c r="L8" s="87">
        <v>936</v>
      </c>
      <c r="M8" s="87">
        <v>800</v>
      </c>
      <c r="N8" s="88">
        <f t="shared" ref="N8" si="0">SUM(B8:M8)</f>
        <v>23910</v>
      </c>
      <c r="O8" s="86"/>
    </row>
    <row r="9" spans="1:18">
      <c r="A9" s="89">
        <v>2023</v>
      </c>
      <c r="B9" s="89">
        <v>1126</v>
      </c>
      <c r="C9" s="89">
        <v>1524</v>
      </c>
      <c r="D9" s="89">
        <v>3134</v>
      </c>
      <c r="E9" s="89">
        <v>3577</v>
      </c>
      <c r="F9" s="89"/>
      <c r="G9" s="89"/>
      <c r="H9" s="89"/>
      <c r="I9" s="89"/>
      <c r="J9" s="89"/>
      <c r="K9" s="89"/>
      <c r="L9" s="89"/>
      <c r="M9" s="89"/>
      <c r="N9" s="90">
        <f t="shared" ref="N9" si="1">SUM(B9:M9)</f>
        <v>9361</v>
      </c>
      <c r="O9" s="5"/>
      <c r="R9" s="17"/>
    </row>
    <row r="10" spans="1:18">
      <c r="A10" s="87" t="s">
        <v>119</v>
      </c>
      <c r="B10" s="91">
        <f>+B9/B7-1</f>
        <v>1.7463414634146344</v>
      </c>
      <c r="C10" s="91">
        <f>+C9/C7-1</f>
        <v>0.68211920529801318</v>
      </c>
      <c r="D10" s="91">
        <f>+D9/D7-1</f>
        <v>0.40980656770130452</v>
      </c>
      <c r="E10" s="91">
        <f>+E9/E7-1</f>
        <v>0.24029126213592233</v>
      </c>
      <c r="F10" s="91"/>
      <c r="G10" s="91"/>
      <c r="H10" s="91"/>
      <c r="I10" s="91"/>
      <c r="J10" s="91"/>
      <c r="K10" s="91"/>
      <c r="L10" s="91"/>
      <c r="M10" s="91"/>
      <c r="N10" s="91">
        <f ca="1">+N9/F14-1</f>
        <v>0.19476707083599232</v>
      </c>
    </row>
    <row r="11" spans="1:18">
      <c r="B11" s="92"/>
      <c r="C11" s="92"/>
      <c r="D11" s="92"/>
      <c r="E11" s="92"/>
      <c r="F11" s="92"/>
      <c r="G11" s="92"/>
      <c r="H11" s="92"/>
      <c r="I11" s="93"/>
      <c r="J11" s="93"/>
      <c r="K11" s="93"/>
      <c r="L11" s="93"/>
      <c r="M11" s="93"/>
      <c r="N11" s="92"/>
    </row>
    <row r="12" spans="1:18" ht="24" customHeight="1">
      <c r="A12" s="216" t="s">
        <v>6</v>
      </c>
      <c r="B12" s="217" t="str">
        <f>'R_PTW NEW 2023vs2022'!B9:C9</f>
        <v>APRIL</v>
      </c>
      <c r="C12" s="217"/>
      <c r="D12" s="218" t="s">
        <v>32</v>
      </c>
      <c r="E12" s="219" t="str">
        <f>'R_PTW 2023vs2022'!E9:F9</f>
        <v>JANUARY-APRIL</v>
      </c>
      <c r="F12" s="217"/>
      <c r="G12" s="218" t="s">
        <v>32</v>
      </c>
      <c r="H12" s="92"/>
      <c r="I12" s="93"/>
      <c r="J12" s="93"/>
      <c r="K12" s="93"/>
      <c r="L12" s="93"/>
      <c r="M12" s="93"/>
      <c r="N12" s="92"/>
    </row>
    <row r="13" spans="1:18" ht="21" customHeight="1">
      <c r="A13" s="216"/>
      <c r="B13" s="94">
        <f>'R_PTW NEW 2023vs2022'!B10</f>
        <v>2023</v>
      </c>
      <c r="C13" s="94">
        <f>'R_PTW NEW 2023vs2022'!C10</f>
        <v>2022</v>
      </c>
      <c r="D13" s="218"/>
      <c r="E13" s="94">
        <f>'R_PTW NEW 2023vs2022'!E10</f>
        <v>2023</v>
      </c>
      <c r="F13" s="94">
        <f>'R_PTW NEW 2023vs2022'!F10</f>
        <v>2022</v>
      </c>
      <c r="G13" s="218"/>
      <c r="H13" s="92"/>
      <c r="I13" s="93"/>
      <c r="J13" s="93"/>
      <c r="K13" s="93"/>
      <c r="L13" s="93"/>
      <c r="M13" s="93"/>
      <c r="N13" s="92"/>
    </row>
    <row r="14" spans="1:18" ht="19.5" customHeight="1">
      <c r="A14" s="95" t="s">
        <v>36</v>
      </c>
      <c r="B14" s="96">
        <f ca="1">OFFSET(A9,,COUNTA(B9:M9),,)</f>
        <v>3577</v>
      </c>
      <c r="C14" s="96">
        <f ca="1">OFFSET(A8,,COUNTA(B9:M9),,)</f>
        <v>2875</v>
      </c>
      <c r="D14" s="97">
        <f ca="1">+B14/C14-1</f>
        <v>0.24417391304347835</v>
      </c>
      <c r="E14" s="96">
        <f>+N9</f>
        <v>9361</v>
      </c>
      <c r="F14" s="95">
        <f ca="1">SUM(OFFSET(B8,,,,COUNTA(B9:M9)))</f>
        <v>7835</v>
      </c>
      <c r="G14" s="97">
        <f ca="1">+E14/F14-1</f>
        <v>0.19476707083599232</v>
      </c>
      <c r="H14" s="92"/>
      <c r="I14" s="93"/>
      <c r="J14" s="93"/>
      <c r="K14" s="93"/>
      <c r="L14" s="93"/>
      <c r="M14" s="93"/>
      <c r="N14" s="92"/>
    </row>
    <row r="15" spans="1:18">
      <c r="A15" s="98"/>
      <c r="B15" s="99"/>
      <c r="C15" s="98"/>
      <c r="D15" s="100"/>
      <c r="E15" s="92"/>
      <c r="F15" s="92"/>
      <c r="G15" s="92"/>
      <c r="H15" s="92"/>
      <c r="I15" s="93"/>
      <c r="J15" s="93"/>
      <c r="K15" s="93"/>
      <c r="L15" s="93"/>
      <c r="M15" s="93"/>
      <c r="N15" s="92"/>
    </row>
    <row r="40" spans="1:15">
      <c r="A40" s="3" t="s">
        <v>72</v>
      </c>
    </row>
    <row r="41" spans="1:15">
      <c r="A41" s="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6">
        <v>0.53667953667953672</v>
      </c>
      <c r="C46" s="16">
        <v>0.57240204429301533</v>
      </c>
      <c r="D46" s="16">
        <v>0.50808080808080813</v>
      </c>
      <c r="E46" s="16">
        <v>0.38286066584463624</v>
      </c>
      <c r="F46" s="16">
        <v>0.53184281842818426</v>
      </c>
      <c r="G46" s="16">
        <v>0.39175257731958762</v>
      </c>
      <c r="H46" s="16">
        <v>0.33357771260997066</v>
      </c>
      <c r="I46" s="16">
        <v>0.40526315789473683</v>
      </c>
      <c r="J46" s="16">
        <v>0.44</v>
      </c>
      <c r="K46" s="16">
        <v>0.61350844277673544</v>
      </c>
      <c r="L46" s="16">
        <v>0.81818181818181823</v>
      </c>
      <c r="M46" s="16">
        <v>1.1981981981981982</v>
      </c>
      <c r="N46" s="16">
        <v>0.48017950635751683</v>
      </c>
    </row>
    <row r="47" spans="1:15" hidden="1">
      <c r="A47" t="s">
        <v>34</v>
      </c>
      <c r="B47" s="101">
        <v>316</v>
      </c>
      <c r="C47" s="102">
        <v>531</v>
      </c>
      <c r="D47" s="102">
        <v>826</v>
      </c>
      <c r="E47" s="102">
        <v>728</v>
      </c>
      <c r="F47" s="102">
        <v>677</v>
      </c>
      <c r="G47" s="102">
        <v>632</v>
      </c>
      <c r="H47" s="102">
        <v>583</v>
      </c>
      <c r="I47" s="102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6">
        <v>2.1351351351351351</v>
      </c>
      <c r="C48" s="16">
        <v>2.0661478599221792</v>
      </c>
      <c r="D48" s="16">
        <v>0.7428057553956835</v>
      </c>
      <c r="E48" s="16">
        <v>0.4925575101488498</v>
      </c>
      <c r="F48" s="16">
        <v>0.55628594905505346</v>
      </c>
      <c r="G48" s="16">
        <v>0.51930977814297452</v>
      </c>
      <c r="H48" s="16">
        <v>0.52333931777378817</v>
      </c>
      <c r="I48" s="16">
        <v>0.48088779284833538</v>
      </c>
      <c r="J48" s="16">
        <v>0.73897058823529416</v>
      </c>
      <c r="K48" s="16">
        <v>0.66129032258064513</v>
      </c>
      <c r="L48" s="16">
        <v>0.8035714285714286</v>
      </c>
      <c r="M48" s="16">
        <v>1.0711111111111111</v>
      </c>
      <c r="N48" s="16">
        <v>0.6606220589923103</v>
      </c>
      <c r="O48" s="5" t="e">
        <v>#DIV/0!</v>
      </c>
    </row>
    <row r="49" spans="1:15" hidden="1">
      <c r="A49" t="s">
        <v>34</v>
      </c>
      <c r="B49" s="101">
        <v>171</v>
      </c>
      <c r="C49" s="102">
        <v>277</v>
      </c>
      <c r="D49" s="102">
        <v>688</v>
      </c>
      <c r="E49" s="102">
        <v>849</v>
      </c>
      <c r="F49" s="102"/>
      <c r="G49" s="102"/>
      <c r="H49" s="102"/>
      <c r="I49" s="102"/>
      <c r="N49">
        <v>1985</v>
      </c>
    </row>
    <row r="50" spans="1:15" hidden="1">
      <c r="B50" s="16">
        <v>0.70954356846473032</v>
      </c>
      <c r="C50" s="16">
        <v>0.9264214046822743</v>
      </c>
      <c r="D50" s="16">
        <v>0.71443406022845279</v>
      </c>
      <c r="E50" s="16">
        <v>0.57326130992572588</v>
      </c>
      <c r="F50" s="16">
        <v>0</v>
      </c>
      <c r="G50" s="16">
        <v>0</v>
      </c>
      <c r="H50" s="16" t="e">
        <v>#DIV/0!</v>
      </c>
      <c r="I50" s="16" t="e">
        <v>#DIV/0!</v>
      </c>
      <c r="J50" s="16" t="e">
        <v>#DIV/0!</v>
      </c>
      <c r="K50" s="16" t="e">
        <v>#DIV/0!</v>
      </c>
      <c r="L50" s="16" t="e">
        <v>#DIV/0!</v>
      </c>
      <c r="M50" s="16" t="e">
        <v>#DIV/0!</v>
      </c>
      <c r="N50" s="16">
        <v>0.35541629364368843</v>
      </c>
      <c r="O50" s="16"/>
    </row>
    <row r="51" spans="1:15" hidden="1"/>
  </sheetData>
  <mergeCells count="6">
    <mergeCell ref="A2:N2"/>
    <mergeCell ref="A12:A13"/>
    <mergeCell ref="B12:C12"/>
    <mergeCell ref="D12:D13"/>
    <mergeCell ref="E12:F12"/>
    <mergeCell ref="G12:G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70" zoomScaleNormal="70" workbookViewId="0"/>
  </sheetViews>
  <sheetFormatPr defaultColWidth="9.140625" defaultRowHeight="12.75"/>
  <cols>
    <col min="1" max="1" width="2.42578125" style="15" customWidth="1"/>
    <col min="2" max="2" width="9.7109375" style="15" customWidth="1"/>
    <col min="3" max="3" width="17.28515625" style="15" customWidth="1"/>
    <col min="4" max="4" width="10" style="15" customWidth="1"/>
    <col min="5" max="5" width="10.7109375" style="15" customWidth="1"/>
    <col min="6" max="6" width="9.42578125" style="15" customWidth="1"/>
    <col min="7" max="7" width="10.42578125" style="15" customWidth="1"/>
    <col min="8" max="8" width="12.7109375" style="15" customWidth="1"/>
    <col min="9" max="9" width="3.42578125" style="15" customWidth="1"/>
    <col min="10" max="10" width="23.140625" style="15" customWidth="1"/>
    <col min="11" max="11" width="16.85546875" style="15" bestFit="1" customWidth="1"/>
    <col min="12" max="13" width="8.7109375" style="15" customWidth="1"/>
    <col min="14" max="14" width="9.42578125" style="15" customWidth="1"/>
    <col min="15" max="16" width="8.7109375" style="15" customWidth="1"/>
    <col min="17" max="17" width="3.140625" style="15" customWidth="1"/>
    <col min="18" max="18" width="20.85546875" style="15" customWidth="1"/>
    <col min="19" max="19" width="16.85546875" style="15" bestFit="1" customWidth="1"/>
    <col min="20" max="21" width="8.85546875" style="15" customWidth="1"/>
    <col min="22" max="22" width="9.42578125" style="15" customWidth="1"/>
    <col min="23" max="24" width="8.85546875" style="15" customWidth="1"/>
    <col min="25" max="16384" width="9.140625" style="15"/>
  </cols>
  <sheetData>
    <row r="2" spans="2:24" ht="14.25">
      <c r="B2" s="228" t="s">
        <v>121</v>
      </c>
      <c r="C2" s="228"/>
      <c r="D2" s="228"/>
      <c r="E2" s="228"/>
      <c r="F2" s="228"/>
      <c r="G2" s="228"/>
      <c r="H2" s="228"/>
      <c r="I2" s="103"/>
      <c r="J2" s="229" t="s">
        <v>122</v>
      </c>
      <c r="K2" s="229"/>
      <c r="L2" s="229"/>
      <c r="M2" s="229"/>
      <c r="N2" s="229"/>
      <c r="O2" s="229"/>
      <c r="P2" s="229"/>
      <c r="R2" s="229" t="s">
        <v>123</v>
      </c>
      <c r="S2" s="229"/>
      <c r="T2" s="229"/>
      <c r="U2" s="229"/>
      <c r="V2" s="229"/>
      <c r="W2" s="229"/>
      <c r="X2" s="229"/>
    </row>
    <row r="3" spans="2:24" ht="15" customHeight="1">
      <c r="B3" s="230" t="s">
        <v>52</v>
      </c>
      <c r="C3" s="222" t="s">
        <v>53</v>
      </c>
      <c r="D3" s="222" t="s">
        <v>153</v>
      </c>
      <c r="E3" s="222"/>
      <c r="F3" s="222"/>
      <c r="G3" s="222"/>
      <c r="H3" s="222"/>
      <c r="I3" s="103"/>
      <c r="J3" s="230" t="s">
        <v>54</v>
      </c>
      <c r="K3" s="222" t="s">
        <v>53</v>
      </c>
      <c r="L3" s="222" t="str">
        <f>D3</f>
        <v>January-April</v>
      </c>
      <c r="M3" s="222"/>
      <c r="N3" s="222"/>
      <c r="O3" s="222"/>
      <c r="P3" s="222"/>
      <c r="R3" s="230" t="s">
        <v>44</v>
      </c>
      <c r="S3" s="222" t="s">
        <v>53</v>
      </c>
      <c r="T3" s="222" t="str">
        <f>L3</f>
        <v>January-April</v>
      </c>
      <c r="U3" s="222"/>
      <c r="V3" s="222"/>
      <c r="W3" s="222"/>
      <c r="X3" s="222"/>
    </row>
    <row r="4" spans="2:24" ht="15" customHeight="1">
      <c r="B4" s="230"/>
      <c r="C4" s="222"/>
      <c r="D4" s="104">
        <v>2023</v>
      </c>
      <c r="E4" s="104" t="s">
        <v>55</v>
      </c>
      <c r="F4" s="104">
        <v>2022</v>
      </c>
      <c r="G4" s="104" t="s">
        <v>55</v>
      </c>
      <c r="H4" s="104" t="s">
        <v>56</v>
      </c>
      <c r="I4" s="105"/>
      <c r="J4" s="230"/>
      <c r="K4" s="222"/>
      <c r="L4" s="222">
        <v>2022</v>
      </c>
      <c r="M4" s="222">
        <v>2021</v>
      </c>
      <c r="N4" s="226" t="s">
        <v>57</v>
      </c>
      <c r="O4" s="226" t="s">
        <v>89</v>
      </c>
      <c r="P4" s="226" t="s">
        <v>79</v>
      </c>
      <c r="R4" s="230"/>
      <c r="S4" s="222"/>
      <c r="T4" s="222">
        <v>2022</v>
      </c>
      <c r="U4" s="222">
        <v>2021</v>
      </c>
      <c r="V4" s="226" t="s">
        <v>57</v>
      </c>
      <c r="W4" s="226" t="s">
        <v>89</v>
      </c>
      <c r="X4" s="226" t="s">
        <v>79</v>
      </c>
    </row>
    <row r="5" spans="2:24" ht="12.75" customHeight="1">
      <c r="B5" s="106">
        <v>1</v>
      </c>
      <c r="C5" s="107" t="s">
        <v>26</v>
      </c>
      <c r="D5" s="108">
        <v>2175</v>
      </c>
      <c r="E5" s="109">
        <v>0.23234697147740627</v>
      </c>
      <c r="F5" s="108">
        <v>1624</v>
      </c>
      <c r="G5" s="109">
        <v>0.20727504786215697</v>
      </c>
      <c r="H5" s="109">
        <v>0.33928571428571419</v>
      </c>
      <c r="J5" s="230"/>
      <c r="K5" s="222"/>
      <c r="L5" s="222"/>
      <c r="M5" s="222"/>
      <c r="N5" s="227"/>
      <c r="O5" s="227"/>
      <c r="P5" s="227"/>
      <c r="R5" s="230"/>
      <c r="S5" s="222"/>
      <c r="T5" s="222"/>
      <c r="U5" s="222"/>
      <c r="V5" s="227"/>
      <c r="W5" s="227"/>
      <c r="X5" s="227"/>
    </row>
    <row r="6" spans="2:24" ht="15">
      <c r="B6" s="111">
        <v>2</v>
      </c>
      <c r="C6" s="112" t="s">
        <v>0</v>
      </c>
      <c r="D6" s="113">
        <v>1272</v>
      </c>
      <c r="E6" s="114">
        <v>0.13588291849161416</v>
      </c>
      <c r="F6" s="113">
        <v>927</v>
      </c>
      <c r="G6" s="114">
        <v>0.11831525207402681</v>
      </c>
      <c r="H6" s="114">
        <v>0.37216828478964392</v>
      </c>
      <c r="J6" s="115" t="s">
        <v>74</v>
      </c>
      <c r="K6" s="116" t="s">
        <v>26</v>
      </c>
      <c r="L6" s="117">
        <v>926</v>
      </c>
      <c r="M6" s="117">
        <v>569</v>
      </c>
      <c r="N6" s="118">
        <v>0.62741652021089633</v>
      </c>
      <c r="O6" s="119"/>
      <c r="P6" s="120"/>
      <c r="R6" s="115" t="s">
        <v>45</v>
      </c>
      <c r="S6" s="116" t="s">
        <v>26</v>
      </c>
      <c r="T6" s="117">
        <v>1026</v>
      </c>
      <c r="U6" s="117">
        <v>577</v>
      </c>
      <c r="V6" s="118">
        <v>0.77816291161178519</v>
      </c>
      <c r="W6" s="119"/>
      <c r="X6" s="120"/>
    </row>
    <row r="7" spans="2:24" ht="15">
      <c r="B7" s="106">
        <v>3</v>
      </c>
      <c r="C7" s="107" t="s">
        <v>25</v>
      </c>
      <c r="D7" s="108">
        <v>932</v>
      </c>
      <c r="E7" s="109">
        <v>9.9562012605490871E-2</v>
      </c>
      <c r="F7" s="108">
        <v>976</v>
      </c>
      <c r="G7" s="109">
        <v>0.12456924058710912</v>
      </c>
      <c r="H7" s="109">
        <v>-4.5081967213114749E-2</v>
      </c>
      <c r="J7" s="115"/>
      <c r="K7" s="121" t="s">
        <v>27</v>
      </c>
      <c r="L7" s="122">
        <v>432</v>
      </c>
      <c r="M7" s="122">
        <v>536</v>
      </c>
      <c r="N7" s="123">
        <v>-0.19402985074626866</v>
      </c>
      <c r="O7" s="124"/>
      <c r="P7" s="125"/>
      <c r="R7" s="115"/>
      <c r="S7" s="121" t="s">
        <v>80</v>
      </c>
      <c r="T7" s="122">
        <v>214</v>
      </c>
      <c r="U7" s="122">
        <v>179</v>
      </c>
      <c r="V7" s="123">
        <v>0.1955307262569832</v>
      </c>
      <c r="W7" s="124"/>
      <c r="X7" s="125"/>
    </row>
    <row r="8" spans="2:24" ht="15">
      <c r="B8" s="111">
        <v>4</v>
      </c>
      <c r="C8" s="112" t="s">
        <v>27</v>
      </c>
      <c r="D8" s="113">
        <v>461</v>
      </c>
      <c r="E8" s="114">
        <v>4.9246875333831854E-2</v>
      </c>
      <c r="F8" s="113">
        <v>536</v>
      </c>
      <c r="G8" s="114">
        <v>6.8410976388002559E-2</v>
      </c>
      <c r="H8" s="114">
        <v>-0.1399253731343284</v>
      </c>
      <c r="J8" s="115"/>
      <c r="K8" s="116" t="s">
        <v>25</v>
      </c>
      <c r="L8" s="117">
        <v>354</v>
      </c>
      <c r="M8" s="117">
        <v>395</v>
      </c>
      <c r="N8" s="118">
        <v>-0.10379746835443038</v>
      </c>
      <c r="O8" s="124"/>
      <c r="P8" s="125"/>
      <c r="R8" s="115"/>
      <c r="S8" s="116" t="s">
        <v>25</v>
      </c>
      <c r="T8" s="117">
        <v>209</v>
      </c>
      <c r="U8" s="117">
        <v>378</v>
      </c>
      <c r="V8" s="118">
        <v>-0.44708994708994709</v>
      </c>
      <c r="W8" s="124"/>
      <c r="X8" s="125"/>
    </row>
    <row r="9" spans="2:24">
      <c r="B9" s="106">
        <v>5</v>
      </c>
      <c r="C9" s="107" t="s">
        <v>86</v>
      </c>
      <c r="D9" s="108">
        <v>434</v>
      </c>
      <c r="E9" s="109">
        <v>4.6362568101698538E-2</v>
      </c>
      <c r="F9" s="108">
        <v>291</v>
      </c>
      <c r="G9" s="109">
        <v>3.7141033822590937E-2</v>
      </c>
      <c r="H9" s="109">
        <v>0.49140893470790381</v>
      </c>
      <c r="J9" s="115"/>
      <c r="K9" s="126" t="s">
        <v>156</v>
      </c>
      <c r="L9" s="127">
        <v>1712</v>
      </c>
      <c r="M9" s="127">
        <v>1551</v>
      </c>
      <c r="N9" s="123">
        <v>0.10380399742101876</v>
      </c>
      <c r="O9" s="128"/>
      <c r="P9" s="129"/>
      <c r="R9" s="115"/>
      <c r="S9" s="126" t="s">
        <v>156</v>
      </c>
      <c r="T9" s="127">
        <v>692</v>
      </c>
      <c r="U9" s="127">
        <v>665</v>
      </c>
      <c r="V9" s="123">
        <v>4.0601503759398527E-2</v>
      </c>
      <c r="W9" s="128"/>
      <c r="X9" s="129"/>
    </row>
    <row r="10" spans="2:24">
      <c r="B10" s="111">
        <v>6</v>
      </c>
      <c r="C10" s="112" t="s">
        <v>28</v>
      </c>
      <c r="D10" s="113">
        <v>405</v>
      </c>
      <c r="E10" s="114">
        <v>4.3264608481999783E-2</v>
      </c>
      <c r="F10" s="113">
        <v>201</v>
      </c>
      <c r="G10" s="114">
        <v>2.5654116145500956E-2</v>
      </c>
      <c r="H10" s="114">
        <v>1.0149253731343282</v>
      </c>
      <c r="J10" s="130" t="s">
        <v>74</v>
      </c>
      <c r="K10" s="131"/>
      <c r="L10" s="132">
        <v>3424</v>
      </c>
      <c r="M10" s="132">
        <v>3051</v>
      </c>
      <c r="N10" s="133">
        <v>0.12225499836119313</v>
      </c>
      <c r="O10" s="134">
        <v>0.36577288751201797</v>
      </c>
      <c r="P10" s="134">
        <v>0.38940650925335035</v>
      </c>
      <c r="R10" s="130" t="s">
        <v>62</v>
      </c>
      <c r="S10" s="131"/>
      <c r="T10" s="132">
        <v>2141</v>
      </c>
      <c r="U10" s="132">
        <v>1799</v>
      </c>
      <c r="V10" s="133">
        <v>0.19010561423012784</v>
      </c>
      <c r="W10" s="134">
        <v>0.22871488088879394</v>
      </c>
      <c r="X10" s="134">
        <v>0.22961072112316527</v>
      </c>
    </row>
    <row r="11" spans="2:24" ht="15">
      <c r="B11" s="106">
        <v>7</v>
      </c>
      <c r="C11" s="107" t="s">
        <v>31</v>
      </c>
      <c r="D11" s="108">
        <v>401</v>
      </c>
      <c r="E11" s="109">
        <v>4.2837303706868925E-2</v>
      </c>
      <c r="F11" s="108">
        <v>299</v>
      </c>
      <c r="G11" s="109">
        <v>3.8162093171665606E-2</v>
      </c>
      <c r="H11" s="109">
        <v>0.34113712374581939</v>
      </c>
      <c r="J11" s="115" t="s">
        <v>75</v>
      </c>
      <c r="K11" s="135" t="s">
        <v>69</v>
      </c>
      <c r="L11" s="117">
        <v>24</v>
      </c>
      <c r="M11" s="117">
        <v>16</v>
      </c>
      <c r="N11" s="118">
        <v>0.5</v>
      </c>
      <c r="O11" s="119"/>
      <c r="P11" s="120"/>
      <c r="R11" s="115" t="s">
        <v>46</v>
      </c>
      <c r="S11" s="135" t="s">
        <v>27</v>
      </c>
      <c r="T11" s="117">
        <v>169</v>
      </c>
      <c r="U11" s="117">
        <v>247</v>
      </c>
      <c r="V11" s="118">
        <v>-0.31578947368421051</v>
      </c>
      <c r="W11" s="119"/>
      <c r="X11" s="120"/>
    </row>
    <row r="12" spans="2:24" ht="15">
      <c r="B12" s="111">
        <v>8</v>
      </c>
      <c r="C12" s="112" t="s">
        <v>43</v>
      </c>
      <c r="D12" s="113">
        <v>305</v>
      </c>
      <c r="E12" s="114">
        <v>3.2581989103728233E-2</v>
      </c>
      <c r="F12" s="113">
        <v>203</v>
      </c>
      <c r="G12" s="114">
        <v>2.5909380982769622E-2</v>
      </c>
      <c r="H12" s="114">
        <v>0.50246305418719217</v>
      </c>
      <c r="J12" s="115"/>
      <c r="K12" s="136" t="s">
        <v>31</v>
      </c>
      <c r="L12" s="122">
        <v>21</v>
      </c>
      <c r="M12" s="122">
        <v>29</v>
      </c>
      <c r="N12" s="123">
        <v>-0.27586206896551724</v>
      </c>
      <c r="O12" s="124"/>
      <c r="P12" s="125"/>
      <c r="R12" s="115"/>
      <c r="S12" s="136" t="s">
        <v>26</v>
      </c>
      <c r="T12" s="122">
        <v>131</v>
      </c>
      <c r="U12" s="122">
        <v>93</v>
      </c>
      <c r="V12" s="123">
        <v>0.40860215053763449</v>
      </c>
      <c r="W12" s="124"/>
      <c r="X12" s="125"/>
    </row>
    <row r="13" spans="2:24" ht="15">
      <c r="B13" s="106">
        <v>9</v>
      </c>
      <c r="C13" s="107" t="s">
        <v>70</v>
      </c>
      <c r="D13" s="108">
        <v>259</v>
      </c>
      <c r="E13" s="109">
        <v>2.766798418972332E-2</v>
      </c>
      <c r="F13" s="108">
        <v>255</v>
      </c>
      <c r="G13" s="109">
        <v>3.2546266751754947E-2</v>
      </c>
      <c r="H13" s="109">
        <v>1.5686274509803866E-2</v>
      </c>
      <c r="J13" s="115"/>
      <c r="K13" s="135" t="s">
        <v>154</v>
      </c>
      <c r="L13" s="117">
        <v>11</v>
      </c>
      <c r="M13" s="117">
        <v>14</v>
      </c>
      <c r="N13" s="118">
        <v>-0.2142857142857143</v>
      </c>
      <c r="O13" s="124"/>
      <c r="P13" s="125"/>
      <c r="R13" s="115"/>
      <c r="S13" s="135" t="s">
        <v>103</v>
      </c>
      <c r="T13" s="117">
        <v>114</v>
      </c>
      <c r="U13" s="117">
        <v>94</v>
      </c>
      <c r="V13" s="118">
        <v>0.2127659574468086</v>
      </c>
      <c r="W13" s="124"/>
      <c r="X13" s="125"/>
    </row>
    <row r="14" spans="2:24">
      <c r="B14" s="111">
        <v>10</v>
      </c>
      <c r="C14" s="112" t="s">
        <v>152</v>
      </c>
      <c r="D14" s="113">
        <v>230</v>
      </c>
      <c r="E14" s="114">
        <v>2.4570024570024569E-2</v>
      </c>
      <c r="F14" s="113">
        <v>231</v>
      </c>
      <c r="G14" s="114">
        <v>2.9483088704530952E-2</v>
      </c>
      <c r="H14" s="114">
        <v>-4.3290043290042934E-3</v>
      </c>
      <c r="J14" s="115"/>
      <c r="K14" s="126" t="s">
        <v>156</v>
      </c>
      <c r="L14" s="127">
        <v>24</v>
      </c>
      <c r="M14" s="127">
        <v>27</v>
      </c>
      <c r="N14" s="123">
        <v>-0.11111111111111116</v>
      </c>
      <c r="O14" s="128"/>
      <c r="P14" s="129"/>
      <c r="R14" s="115"/>
      <c r="S14" s="126" t="s">
        <v>156</v>
      </c>
      <c r="T14" s="127">
        <v>281</v>
      </c>
      <c r="U14" s="127">
        <v>311</v>
      </c>
      <c r="V14" s="123">
        <v>-9.6463022508038621E-2</v>
      </c>
      <c r="W14" s="128"/>
      <c r="X14" s="129"/>
    </row>
    <row r="15" spans="2:24">
      <c r="B15" s="223" t="s">
        <v>60</v>
      </c>
      <c r="C15" s="223"/>
      <c r="D15" s="137">
        <v>6874</v>
      </c>
      <c r="E15" s="138">
        <v>0.73432325606238635</v>
      </c>
      <c r="F15" s="137">
        <v>5543</v>
      </c>
      <c r="G15" s="138">
        <v>0.70746649649010851</v>
      </c>
      <c r="H15" s="139">
        <v>0.24012267725058623</v>
      </c>
      <c r="J15" s="130" t="s">
        <v>75</v>
      </c>
      <c r="K15" s="131"/>
      <c r="L15" s="132">
        <v>80</v>
      </c>
      <c r="M15" s="132">
        <v>86</v>
      </c>
      <c r="N15" s="133">
        <v>-6.9767441860465129E-2</v>
      </c>
      <c r="O15" s="134">
        <v>8.5460955026172413E-3</v>
      </c>
      <c r="P15" s="134">
        <v>1.0976388002552649E-2</v>
      </c>
      <c r="R15" s="130" t="s">
        <v>63</v>
      </c>
      <c r="S15" s="131"/>
      <c r="T15" s="132">
        <v>695</v>
      </c>
      <c r="U15" s="132">
        <v>745</v>
      </c>
      <c r="V15" s="133">
        <v>-6.7114093959731558E-2</v>
      </c>
      <c r="W15" s="134">
        <v>7.4244204678987291E-2</v>
      </c>
      <c r="X15" s="134">
        <v>9.5086151882578171E-2</v>
      </c>
    </row>
    <row r="16" spans="2:24" ht="15">
      <c r="B16" s="223" t="s">
        <v>61</v>
      </c>
      <c r="C16" s="223"/>
      <c r="D16" s="137">
        <v>2487</v>
      </c>
      <c r="E16" s="138">
        <v>0.26567674393761348</v>
      </c>
      <c r="F16" s="137">
        <v>2292</v>
      </c>
      <c r="G16" s="138">
        <v>0.29253350350989149</v>
      </c>
      <c r="H16" s="139">
        <v>8.5078534031413522E-2</v>
      </c>
      <c r="J16" s="115" t="s">
        <v>76</v>
      </c>
      <c r="K16" s="116" t="s">
        <v>26</v>
      </c>
      <c r="L16" s="117">
        <v>421</v>
      </c>
      <c r="M16" s="117">
        <v>433</v>
      </c>
      <c r="N16" s="118">
        <v>-2.7713625866050862E-2</v>
      </c>
      <c r="O16" s="119"/>
      <c r="P16" s="120"/>
      <c r="R16" s="115" t="s">
        <v>47</v>
      </c>
      <c r="S16" s="135" t="s">
        <v>26</v>
      </c>
      <c r="T16" s="117">
        <v>366</v>
      </c>
      <c r="U16" s="117">
        <v>328</v>
      </c>
      <c r="V16" s="118">
        <v>0.11585365853658547</v>
      </c>
      <c r="W16" s="119"/>
      <c r="X16" s="120"/>
    </row>
    <row r="17" spans="2:24" ht="15">
      <c r="B17" s="224" t="s">
        <v>59</v>
      </c>
      <c r="C17" s="224"/>
      <c r="D17" s="140">
        <v>9361</v>
      </c>
      <c r="E17" s="141">
        <v>1</v>
      </c>
      <c r="F17" s="140">
        <v>7835</v>
      </c>
      <c r="G17" s="141">
        <v>1.0000000000000004</v>
      </c>
      <c r="H17" s="142">
        <v>0.19476707083599232</v>
      </c>
      <c r="J17" s="115"/>
      <c r="K17" s="121" t="s">
        <v>31</v>
      </c>
      <c r="L17" s="122">
        <v>188</v>
      </c>
      <c r="M17" s="122">
        <v>134</v>
      </c>
      <c r="N17" s="123">
        <v>0.40298507462686572</v>
      </c>
      <c r="O17" s="124"/>
      <c r="P17" s="125"/>
      <c r="R17" s="115"/>
      <c r="S17" s="136" t="s">
        <v>25</v>
      </c>
      <c r="T17" s="122">
        <v>361</v>
      </c>
      <c r="U17" s="122">
        <v>230</v>
      </c>
      <c r="V17" s="123">
        <v>0.56956521739130439</v>
      </c>
      <c r="W17" s="124"/>
      <c r="X17" s="125"/>
    </row>
    <row r="18" spans="2:24" ht="15">
      <c r="B18" s="225" t="s">
        <v>72</v>
      </c>
      <c r="C18" s="225"/>
      <c r="D18" s="225"/>
      <c r="E18" s="225"/>
      <c r="F18" s="225"/>
      <c r="G18" s="225"/>
      <c r="H18" s="225"/>
      <c r="J18" s="115"/>
      <c r="K18" s="116" t="s">
        <v>0</v>
      </c>
      <c r="L18" s="117">
        <v>107</v>
      </c>
      <c r="M18" s="117">
        <v>110</v>
      </c>
      <c r="N18" s="118">
        <v>-2.7272727272727226E-2</v>
      </c>
      <c r="O18" s="124"/>
      <c r="P18" s="125"/>
      <c r="R18" s="115"/>
      <c r="S18" s="135" t="s">
        <v>43</v>
      </c>
      <c r="T18" s="117">
        <v>248</v>
      </c>
      <c r="U18" s="117">
        <v>203</v>
      </c>
      <c r="V18" s="118">
        <v>0.2216748768472907</v>
      </c>
      <c r="W18" s="124"/>
      <c r="X18" s="125"/>
    </row>
    <row r="19" spans="2:24">
      <c r="B19" s="221" t="s">
        <v>41</v>
      </c>
      <c r="C19" s="221"/>
      <c r="D19" s="221"/>
      <c r="E19" s="221"/>
      <c r="F19" s="221"/>
      <c r="G19" s="221"/>
      <c r="H19" s="221"/>
      <c r="J19" s="115"/>
      <c r="K19" s="126" t="s">
        <v>156</v>
      </c>
      <c r="L19" s="127">
        <v>544</v>
      </c>
      <c r="M19" s="127">
        <v>549</v>
      </c>
      <c r="N19" s="123">
        <v>-9.1074681238615396E-3</v>
      </c>
      <c r="O19" s="128"/>
      <c r="P19" s="129"/>
      <c r="R19" s="115"/>
      <c r="S19" s="126" t="s">
        <v>156</v>
      </c>
      <c r="T19" s="127">
        <v>1635</v>
      </c>
      <c r="U19" s="127">
        <v>1473</v>
      </c>
      <c r="V19" s="123">
        <v>0.10997963340122197</v>
      </c>
      <c r="W19" s="128"/>
      <c r="X19" s="129"/>
    </row>
    <row r="20" spans="2:24">
      <c r="B20" s="221"/>
      <c r="C20" s="221"/>
      <c r="D20" s="221"/>
      <c r="E20" s="221"/>
      <c r="F20" s="221"/>
      <c r="G20" s="221"/>
      <c r="H20" s="221"/>
      <c r="J20" s="130" t="s">
        <v>76</v>
      </c>
      <c r="K20" s="131"/>
      <c r="L20" s="132">
        <v>1260</v>
      </c>
      <c r="M20" s="132">
        <v>1226</v>
      </c>
      <c r="N20" s="133">
        <v>2.7732463295269127E-2</v>
      </c>
      <c r="O20" s="134">
        <v>0.13460100416622156</v>
      </c>
      <c r="P20" s="134">
        <v>0.1564773452456924</v>
      </c>
      <c r="R20" s="130" t="s">
        <v>64</v>
      </c>
      <c r="S20" s="130"/>
      <c r="T20" s="132">
        <v>2610</v>
      </c>
      <c r="U20" s="132">
        <v>2234</v>
      </c>
      <c r="V20" s="133">
        <v>0.16830796777081458</v>
      </c>
      <c r="W20" s="134">
        <v>0.27881636577288749</v>
      </c>
      <c r="X20" s="134">
        <v>0.28513082322910022</v>
      </c>
    </row>
    <row r="21" spans="2:24" ht="12.75" customHeight="1">
      <c r="J21" s="115" t="s">
        <v>77</v>
      </c>
      <c r="K21" s="135" t="s">
        <v>26</v>
      </c>
      <c r="L21" s="117">
        <v>366</v>
      </c>
      <c r="M21" s="117">
        <v>317</v>
      </c>
      <c r="N21" s="118">
        <v>0.15457413249211349</v>
      </c>
      <c r="O21" s="119"/>
      <c r="P21" s="120"/>
      <c r="R21" s="115" t="s">
        <v>82</v>
      </c>
      <c r="S21" s="135" t="s">
        <v>28</v>
      </c>
      <c r="T21" s="117">
        <v>35</v>
      </c>
      <c r="U21" s="117">
        <v>11</v>
      </c>
      <c r="V21" s="118">
        <v>2.1818181818181817</v>
      </c>
      <c r="W21" s="119"/>
      <c r="X21" s="120"/>
    </row>
    <row r="22" spans="2:24" ht="15">
      <c r="J22" s="115"/>
      <c r="K22" s="136" t="s">
        <v>25</v>
      </c>
      <c r="L22" s="122">
        <v>331</v>
      </c>
      <c r="M22" s="122">
        <v>391</v>
      </c>
      <c r="N22" s="123">
        <v>-0.15345268542199486</v>
      </c>
      <c r="O22" s="124"/>
      <c r="P22" s="125"/>
      <c r="R22" s="115"/>
      <c r="S22" s="136" t="s">
        <v>30</v>
      </c>
      <c r="T22" s="122">
        <v>27</v>
      </c>
      <c r="U22" s="122">
        <v>17</v>
      </c>
      <c r="V22" s="123">
        <v>0.58823529411764697</v>
      </c>
      <c r="W22" s="124"/>
      <c r="X22" s="125"/>
    </row>
    <row r="23" spans="2:24" ht="15">
      <c r="B23" s="143"/>
      <c r="C23" s="143"/>
      <c r="D23" s="143"/>
      <c r="E23" s="143"/>
      <c r="F23" s="143"/>
      <c r="G23" s="143"/>
      <c r="H23" s="143"/>
      <c r="J23" s="115"/>
      <c r="K23" s="135" t="s">
        <v>28</v>
      </c>
      <c r="L23" s="117">
        <v>184</v>
      </c>
      <c r="M23" s="117">
        <v>97</v>
      </c>
      <c r="N23" s="118">
        <v>0.89690721649484528</v>
      </c>
      <c r="O23" s="124"/>
      <c r="P23" s="125"/>
      <c r="R23" s="115"/>
      <c r="S23" s="135" t="s">
        <v>0</v>
      </c>
      <c r="T23" s="117">
        <v>21</v>
      </c>
      <c r="U23" s="117">
        <v>6</v>
      </c>
      <c r="V23" s="118">
        <v>2.5</v>
      </c>
      <c r="W23" s="124"/>
      <c r="X23" s="125"/>
    </row>
    <row r="24" spans="2:24">
      <c r="B24" s="143"/>
      <c r="C24" s="143"/>
      <c r="D24" s="143"/>
      <c r="E24" s="143"/>
      <c r="F24" s="143"/>
      <c r="G24" s="143"/>
      <c r="H24" s="143"/>
      <c r="J24" s="115"/>
      <c r="K24" s="126" t="s">
        <v>156</v>
      </c>
      <c r="L24" s="127">
        <v>386</v>
      </c>
      <c r="M24" s="127">
        <v>287</v>
      </c>
      <c r="N24" s="123">
        <v>0.34494773519163768</v>
      </c>
      <c r="O24" s="128"/>
      <c r="P24" s="129"/>
      <c r="R24" s="115"/>
      <c r="S24" s="126" t="s">
        <v>156</v>
      </c>
      <c r="T24" s="127">
        <v>2</v>
      </c>
      <c r="U24" s="127">
        <v>3</v>
      </c>
      <c r="V24" s="123">
        <v>-0.33333333333333337</v>
      </c>
      <c r="W24" s="128"/>
      <c r="X24" s="129"/>
    </row>
    <row r="25" spans="2:24">
      <c r="B25" s="143"/>
      <c r="C25" s="143"/>
      <c r="D25" s="143"/>
      <c r="E25" s="143"/>
      <c r="F25" s="143"/>
      <c r="G25" s="143"/>
      <c r="H25" s="143"/>
      <c r="J25" s="130" t="s">
        <v>77</v>
      </c>
      <c r="K25" s="131"/>
      <c r="L25" s="132">
        <v>1267</v>
      </c>
      <c r="M25" s="132">
        <v>1092</v>
      </c>
      <c r="N25" s="133">
        <v>0.16025641025641035</v>
      </c>
      <c r="O25" s="134">
        <v>0.13534878752270058</v>
      </c>
      <c r="P25" s="134">
        <v>0.13937460114869177</v>
      </c>
      <c r="R25" s="130" t="s">
        <v>83</v>
      </c>
      <c r="S25" s="131"/>
      <c r="T25" s="132">
        <v>85</v>
      </c>
      <c r="U25" s="132">
        <v>37</v>
      </c>
      <c r="V25" s="133">
        <v>1.2972972972972974</v>
      </c>
      <c r="W25" s="134">
        <v>9.0802264715308199E-3</v>
      </c>
      <c r="X25" s="134">
        <v>4.7223994894703258E-3</v>
      </c>
    </row>
    <row r="26" spans="2:24" ht="15">
      <c r="B26" s="143"/>
      <c r="C26" s="143"/>
      <c r="D26" s="143"/>
      <c r="E26" s="143"/>
      <c r="F26" s="143"/>
      <c r="G26" s="143"/>
      <c r="H26" s="143"/>
      <c r="J26" s="115" t="s">
        <v>101</v>
      </c>
      <c r="K26" s="116" t="s">
        <v>0</v>
      </c>
      <c r="L26" s="117">
        <v>356</v>
      </c>
      <c r="M26" s="117">
        <v>265</v>
      </c>
      <c r="N26" s="118">
        <v>0.34339622641509426</v>
      </c>
      <c r="O26" s="119"/>
      <c r="P26" s="120"/>
      <c r="R26" s="115" t="s">
        <v>48</v>
      </c>
      <c r="S26" s="135" t="s">
        <v>26</v>
      </c>
      <c r="T26" s="117">
        <v>78</v>
      </c>
      <c r="U26" s="117">
        <v>103</v>
      </c>
      <c r="V26" s="118">
        <v>-0.24271844660194175</v>
      </c>
      <c r="W26" s="119"/>
      <c r="X26" s="120"/>
    </row>
    <row r="27" spans="2:24" ht="15">
      <c r="B27" s="143"/>
      <c r="C27" s="143"/>
      <c r="D27" s="143"/>
      <c r="E27" s="143"/>
      <c r="F27" s="143"/>
      <c r="G27" s="143"/>
      <c r="H27" s="143"/>
      <c r="J27" s="115"/>
      <c r="K27" s="121" t="s">
        <v>86</v>
      </c>
      <c r="L27" s="122">
        <v>205</v>
      </c>
      <c r="M27" s="122">
        <v>146</v>
      </c>
      <c r="N27" s="123">
        <v>0.40410958904109595</v>
      </c>
      <c r="O27" s="124"/>
      <c r="P27" s="125"/>
      <c r="R27" s="115"/>
      <c r="S27" s="136" t="s">
        <v>25</v>
      </c>
      <c r="T27" s="122">
        <v>72</v>
      </c>
      <c r="U27" s="122">
        <v>59</v>
      </c>
      <c r="V27" s="123">
        <v>0.22033898305084754</v>
      </c>
      <c r="W27" s="124"/>
      <c r="X27" s="125"/>
    </row>
    <row r="28" spans="2:24" ht="15">
      <c r="B28" s="143"/>
      <c r="C28" s="143"/>
      <c r="D28" s="143"/>
      <c r="E28" s="143"/>
      <c r="F28" s="143"/>
      <c r="G28" s="143"/>
      <c r="H28" s="143"/>
      <c r="J28" s="115"/>
      <c r="K28" s="116" t="s">
        <v>25</v>
      </c>
      <c r="L28" s="117">
        <v>197</v>
      </c>
      <c r="M28" s="117">
        <v>107</v>
      </c>
      <c r="N28" s="118">
        <v>0.8411214953271029</v>
      </c>
      <c r="O28" s="124"/>
      <c r="P28" s="125"/>
      <c r="R28" s="115"/>
      <c r="S28" s="135" t="s">
        <v>0</v>
      </c>
      <c r="T28" s="117">
        <v>59</v>
      </c>
      <c r="U28" s="117">
        <v>33</v>
      </c>
      <c r="V28" s="118">
        <v>0.78787878787878785</v>
      </c>
      <c r="W28" s="124"/>
      <c r="X28" s="125"/>
    </row>
    <row r="29" spans="2:24" ht="12.75" customHeight="1">
      <c r="B29" s="143"/>
      <c r="C29" s="143"/>
      <c r="D29" s="143"/>
      <c r="E29" s="143"/>
      <c r="F29" s="143"/>
      <c r="G29" s="143"/>
      <c r="H29" s="143"/>
      <c r="I29" s="144"/>
      <c r="J29" s="115"/>
      <c r="K29" s="126" t="s">
        <v>156</v>
      </c>
      <c r="L29" s="127">
        <v>526</v>
      </c>
      <c r="M29" s="127">
        <v>342</v>
      </c>
      <c r="N29" s="123">
        <v>0.53801169590643272</v>
      </c>
      <c r="O29" s="128"/>
      <c r="P29" s="129"/>
      <c r="R29" s="115"/>
      <c r="S29" s="126" t="s">
        <v>156</v>
      </c>
      <c r="T29" s="127">
        <v>125</v>
      </c>
      <c r="U29" s="127">
        <v>69</v>
      </c>
      <c r="V29" s="123">
        <v>0.81159420289855078</v>
      </c>
      <c r="W29" s="128"/>
      <c r="X29" s="129"/>
    </row>
    <row r="30" spans="2:24">
      <c r="B30" s="143"/>
      <c r="C30" s="143"/>
      <c r="D30" s="143"/>
      <c r="E30" s="143"/>
      <c r="F30" s="143"/>
      <c r="G30" s="143"/>
      <c r="H30" s="143"/>
      <c r="J30" s="130" t="s">
        <v>101</v>
      </c>
      <c r="K30" s="130"/>
      <c r="L30" s="132">
        <v>1284</v>
      </c>
      <c r="M30" s="132">
        <v>860</v>
      </c>
      <c r="N30" s="133">
        <v>0.49302325581395356</v>
      </c>
      <c r="O30" s="134">
        <v>0.13716483281700673</v>
      </c>
      <c r="P30" s="134">
        <v>0.10976388002552648</v>
      </c>
      <c r="R30" s="130" t="s">
        <v>65</v>
      </c>
      <c r="S30" s="131"/>
      <c r="T30" s="132">
        <v>334</v>
      </c>
      <c r="U30" s="132">
        <v>264</v>
      </c>
      <c r="V30" s="133">
        <v>0.26515151515151514</v>
      </c>
      <c r="W30" s="134">
        <v>3.5679948723426981E-2</v>
      </c>
      <c r="X30" s="134">
        <v>3.3694958519463941E-2</v>
      </c>
    </row>
    <row r="31" spans="2:24" ht="15">
      <c r="B31" s="143"/>
      <c r="C31" s="143"/>
      <c r="D31" s="143"/>
      <c r="E31" s="143"/>
      <c r="F31" s="143"/>
      <c r="G31" s="143"/>
      <c r="H31" s="143"/>
      <c r="J31" s="115" t="s">
        <v>100</v>
      </c>
      <c r="K31" s="116" t="s">
        <v>0</v>
      </c>
      <c r="L31" s="117">
        <v>783</v>
      </c>
      <c r="M31" s="117">
        <v>532</v>
      </c>
      <c r="N31" s="118">
        <v>0.47180451127819545</v>
      </c>
      <c r="O31" s="119"/>
      <c r="P31" s="120"/>
      <c r="R31" s="115" t="s">
        <v>49</v>
      </c>
      <c r="S31" s="135" t="s">
        <v>0</v>
      </c>
      <c r="T31" s="117">
        <v>235</v>
      </c>
      <c r="U31" s="117">
        <v>147</v>
      </c>
      <c r="V31" s="118">
        <v>0.59863945578231292</v>
      </c>
      <c r="W31" s="119"/>
      <c r="X31" s="120"/>
    </row>
    <row r="32" spans="2:24" ht="15">
      <c r="B32" s="143"/>
      <c r="C32" s="143"/>
      <c r="D32" s="143"/>
      <c r="E32" s="143"/>
      <c r="F32" s="143"/>
      <c r="G32" s="143"/>
      <c r="H32" s="143"/>
      <c r="J32" s="115"/>
      <c r="K32" s="121" t="s">
        <v>26</v>
      </c>
      <c r="L32" s="122">
        <v>349</v>
      </c>
      <c r="M32" s="122">
        <v>283</v>
      </c>
      <c r="N32" s="123">
        <v>0.23321554770318031</v>
      </c>
      <c r="O32" s="124"/>
      <c r="P32" s="125"/>
      <c r="R32" s="115"/>
      <c r="S32" s="136" t="s">
        <v>25</v>
      </c>
      <c r="T32" s="122">
        <v>140</v>
      </c>
      <c r="U32" s="122">
        <v>115</v>
      </c>
      <c r="V32" s="123">
        <v>0.21739130434782616</v>
      </c>
      <c r="W32" s="124"/>
      <c r="X32" s="125"/>
    </row>
    <row r="33" spans="2:24" ht="15">
      <c r="B33" s="143"/>
      <c r="C33" s="143"/>
      <c r="D33" s="143"/>
      <c r="E33" s="143"/>
      <c r="F33" s="143"/>
      <c r="G33" s="143"/>
      <c r="H33" s="143"/>
      <c r="J33" s="115"/>
      <c r="K33" s="116" t="s">
        <v>86</v>
      </c>
      <c r="L33" s="117">
        <v>190</v>
      </c>
      <c r="M33" s="117">
        <v>91</v>
      </c>
      <c r="N33" s="118">
        <v>1.087912087912088</v>
      </c>
      <c r="O33" s="124"/>
      <c r="P33" s="125"/>
      <c r="R33" s="115"/>
      <c r="S33" s="135" t="s">
        <v>26</v>
      </c>
      <c r="T33" s="117">
        <v>112</v>
      </c>
      <c r="U33" s="117">
        <v>53</v>
      </c>
      <c r="V33" s="118">
        <v>1.1132075471698113</v>
      </c>
      <c r="W33" s="124"/>
      <c r="X33" s="125"/>
    </row>
    <row r="34" spans="2:24">
      <c r="B34" s="143"/>
      <c r="C34" s="143"/>
      <c r="D34" s="143"/>
      <c r="E34" s="143"/>
      <c r="F34" s="143"/>
      <c r="G34" s="143"/>
      <c r="H34" s="143"/>
      <c r="J34" s="115"/>
      <c r="K34" s="126" t="s">
        <v>156</v>
      </c>
      <c r="L34" s="127">
        <v>572</v>
      </c>
      <c r="M34" s="127">
        <v>457</v>
      </c>
      <c r="N34" s="123">
        <v>0.25164113785557984</v>
      </c>
      <c r="O34" s="128"/>
      <c r="P34" s="129"/>
      <c r="R34" s="115"/>
      <c r="S34" s="126" t="s">
        <v>156</v>
      </c>
      <c r="T34" s="127">
        <v>339</v>
      </c>
      <c r="U34" s="127">
        <v>220</v>
      </c>
      <c r="V34" s="123">
        <v>0.54090909090909101</v>
      </c>
      <c r="W34" s="128"/>
      <c r="X34" s="129"/>
    </row>
    <row r="35" spans="2:24">
      <c r="B35" s="143"/>
      <c r="C35" s="143"/>
      <c r="D35" s="143"/>
      <c r="E35" s="143"/>
      <c r="F35" s="143"/>
      <c r="G35" s="143"/>
      <c r="H35" s="143"/>
      <c r="J35" s="130" t="s">
        <v>102</v>
      </c>
      <c r="K35" s="130"/>
      <c r="L35" s="132">
        <v>1894</v>
      </c>
      <c r="M35" s="132">
        <v>1363</v>
      </c>
      <c r="N35" s="133">
        <v>0.38958180484225968</v>
      </c>
      <c r="O35" s="134">
        <v>0.20232881102446321</v>
      </c>
      <c r="P35" s="134">
        <v>0.17396298659859605</v>
      </c>
      <c r="R35" s="130" t="s">
        <v>66</v>
      </c>
      <c r="S35" s="131"/>
      <c r="T35" s="132">
        <v>826</v>
      </c>
      <c r="U35" s="132">
        <v>535</v>
      </c>
      <c r="V35" s="133">
        <v>0.5439252336448599</v>
      </c>
      <c r="W35" s="134">
        <v>8.8238436064523015E-2</v>
      </c>
      <c r="X35" s="134">
        <v>6.8283343969368221E-2</v>
      </c>
    </row>
    <row r="36" spans="2:24" ht="15">
      <c r="B36" s="143"/>
      <c r="C36" s="143"/>
      <c r="D36" s="143"/>
      <c r="E36" s="143"/>
      <c r="F36" s="143"/>
      <c r="G36" s="143"/>
      <c r="H36" s="143"/>
      <c r="J36" s="115" t="s">
        <v>73</v>
      </c>
      <c r="K36" s="116" t="s">
        <v>155</v>
      </c>
      <c r="L36" s="117">
        <v>28</v>
      </c>
      <c r="M36" s="117">
        <v>1</v>
      </c>
      <c r="N36" s="118">
        <v>27</v>
      </c>
      <c r="O36" s="119"/>
      <c r="P36" s="120"/>
      <c r="R36" s="115" t="s">
        <v>50</v>
      </c>
      <c r="S36" s="135" t="s">
        <v>0</v>
      </c>
      <c r="T36" s="117">
        <v>647</v>
      </c>
      <c r="U36" s="117">
        <v>479</v>
      </c>
      <c r="V36" s="118">
        <v>0.35073068893528192</v>
      </c>
      <c r="W36" s="119"/>
      <c r="X36" s="120"/>
    </row>
    <row r="37" spans="2:24" ht="12.75" customHeight="1">
      <c r="B37" s="143"/>
      <c r="C37" s="143"/>
      <c r="D37" s="143"/>
      <c r="E37" s="143"/>
      <c r="F37" s="143"/>
      <c r="G37" s="143"/>
      <c r="H37" s="143"/>
      <c r="J37" s="115"/>
      <c r="K37" s="121" t="s">
        <v>0</v>
      </c>
      <c r="L37" s="122">
        <v>26</v>
      </c>
      <c r="M37" s="122">
        <v>19</v>
      </c>
      <c r="N37" s="123">
        <v>0.36842105263157898</v>
      </c>
      <c r="O37" s="124"/>
      <c r="P37" s="125"/>
      <c r="R37" s="115"/>
      <c r="S37" s="136" t="s">
        <v>26</v>
      </c>
      <c r="T37" s="122">
        <v>391</v>
      </c>
      <c r="U37" s="122">
        <v>313</v>
      </c>
      <c r="V37" s="123">
        <v>0.24920127795527147</v>
      </c>
      <c r="W37" s="124"/>
      <c r="X37" s="125"/>
    </row>
    <row r="38" spans="2:24" ht="12.75" customHeight="1">
      <c r="B38" s="143"/>
      <c r="C38" s="143"/>
      <c r="D38" s="143"/>
      <c r="E38" s="143"/>
      <c r="F38" s="143"/>
      <c r="G38" s="143"/>
      <c r="H38" s="143"/>
      <c r="J38" s="115"/>
      <c r="K38" s="116" t="s">
        <v>105</v>
      </c>
      <c r="L38" s="117">
        <v>19</v>
      </c>
      <c r="M38" s="117">
        <v>6</v>
      </c>
      <c r="N38" s="118">
        <v>2.1666666666666665</v>
      </c>
      <c r="O38" s="124"/>
      <c r="P38" s="125"/>
      <c r="R38" s="115"/>
      <c r="S38" s="135" t="s">
        <v>86</v>
      </c>
      <c r="T38" s="117">
        <v>230</v>
      </c>
      <c r="U38" s="117">
        <v>139</v>
      </c>
      <c r="V38" s="118">
        <v>0.65467625899280568</v>
      </c>
      <c r="W38" s="124"/>
      <c r="X38" s="125"/>
    </row>
    <row r="39" spans="2:24" ht="12.75" customHeight="1">
      <c r="B39" s="143"/>
      <c r="C39" s="143"/>
      <c r="D39" s="143"/>
      <c r="E39" s="143"/>
      <c r="F39" s="143"/>
      <c r="G39" s="143"/>
      <c r="H39" s="143"/>
      <c r="J39" s="115"/>
      <c r="K39" s="126" t="s">
        <v>156</v>
      </c>
      <c r="L39" s="127">
        <v>79</v>
      </c>
      <c r="M39" s="127">
        <v>131</v>
      </c>
      <c r="N39" s="123">
        <v>-0.39694656488549618</v>
      </c>
      <c r="O39" s="128"/>
      <c r="P39" s="129"/>
      <c r="R39" s="115"/>
      <c r="S39" s="126" t="s">
        <v>156</v>
      </c>
      <c r="T39" s="127">
        <v>825</v>
      </c>
      <c r="U39" s="127">
        <v>749</v>
      </c>
      <c r="V39" s="118">
        <v>0.10146862483311092</v>
      </c>
      <c r="W39" s="128"/>
      <c r="X39" s="129"/>
    </row>
    <row r="40" spans="2:24" ht="12.75" customHeight="1">
      <c r="B40" s="143"/>
      <c r="C40" s="143"/>
      <c r="D40" s="143"/>
      <c r="E40" s="143"/>
      <c r="F40" s="143"/>
      <c r="G40" s="143"/>
      <c r="H40" s="143"/>
      <c r="J40" s="199" t="s">
        <v>73</v>
      </c>
      <c r="K40" s="200"/>
      <c r="L40" s="132">
        <v>152</v>
      </c>
      <c r="M40" s="132">
        <v>157</v>
      </c>
      <c r="N40" s="133">
        <v>-3.1847133757961776E-2</v>
      </c>
      <c r="O40" s="134">
        <v>1.6237581454972758E-2</v>
      </c>
      <c r="P40" s="134">
        <v>2.00382897255903E-2</v>
      </c>
      <c r="R40" s="130" t="s">
        <v>67</v>
      </c>
      <c r="S40" s="131"/>
      <c r="T40" s="132">
        <v>2093</v>
      </c>
      <c r="U40" s="132">
        <v>1680</v>
      </c>
      <c r="V40" s="133">
        <v>0.24583333333333335</v>
      </c>
      <c r="W40" s="134">
        <v>0.22358722358722358</v>
      </c>
      <c r="X40" s="134">
        <v>0.21442246330567966</v>
      </c>
    </row>
    <row r="41" spans="2:24" ht="15">
      <c r="B41" s="143"/>
      <c r="C41" s="143"/>
      <c r="D41" s="143"/>
      <c r="E41" s="143"/>
      <c r="F41" s="143"/>
      <c r="G41" s="143"/>
      <c r="H41" s="143"/>
      <c r="J41" s="145" t="s">
        <v>104</v>
      </c>
      <c r="K41" s="145"/>
      <c r="L41" s="146">
        <v>0</v>
      </c>
      <c r="M41" s="146">
        <v>0</v>
      </c>
      <c r="N41" s="147"/>
      <c r="O41" s="148">
        <v>0</v>
      </c>
      <c r="P41" s="148">
        <v>0</v>
      </c>
      <c r="R41" s="115" t="s">
        <v>51</v>
      </c>
      <c r="S41" s="135" t="s">
        <v>31</v>
      </c>
      <c r="T41" s="117">
        <v>161</v>
      </c>
      <c r="U41" s="117">
        <v>144</v>
      </c>
      <c r="V41" s="118">
        <v>0.11805555555555558</v>
      </c>
      <c r="W41" s="119"/>
      <c r="X41" s="120"/>
    </row>
    <row r="42" spans="2:24" ht="15">
      <c r="B42" s="143"/>
      <c r="C42" s="143"/>
      <c r="D42" s="143"/>
      <c r="E42" s="143"/>
      <c r="F42" s="143"/>
      <c r="G42" s="143"/>
      <c r="H42" s="143"/>
      <c r="J42" s="220" t="s">
        <v>59</v>
      </c>
      <c r="K42" s="220"/>
      <c r="L42" s="140">
        <v>9361</v>
      </c>
      <c r="M42" s="140">
        <v>7835</v>
      </c>
      <c r="N42" s="148">
        <v>0.19476707083599232</v>
      </c>
      <c r="O42" s="149">
        <v>1</v>
      </c>
      <c r="P42" s="149">
        <v>1</v>
      </c>
      <c r="R42" s="115"/>
      <c r="S42" s="136" t="s">
        <v>69</v>
      </c>
      <c r="T42" s="122">
        <v>107</v>
      </c>
      <c r="U42" s="122">
        <v>80</v>
      </c>
      <c r="V42" s="123">
        <v>0.33749999999999991</v>
      </c>
      <c r="W42" s="124"/>
      <c r="X42" s="125"/>
    </row>
    <row r="43" spans="2:24" ht="15">
      <c r="B43" s="143"/>
      <c r="C43" s="143"/>
      <c r="D43" s="143"/>
      <c r="E43" s="143"/>
      <c r="F43" s="143"/>
      <c r="G43" s="143"/>
      <c r="H43" s="143"/>
      <c r="R43" s="115"/>
      <c r="S43" s="135" t="s">
        <v>26</v>
      </c>
      <c r="T43" s="117">
        <v>71</v>
      </c>
      <c r="U43" s="117">
        <v>157</v>
      </c>
      <c r="V43" s="118">
        <v>-0.54777070063694266</v>
      </c>
      <c r="W43" s="124"/>
      <c r="X43" s="125"/>
    </row>
    <row r="44" spans="2:24">
      <c r="B44" s="143"/>
      <c r="C44" s="143"/>
      <c r="D44" s="143"/>
      <c r="E44" s="143"/>
      <c r="F44" s="143"/>
      <c r="G44" s="143"/>
      <c r="H44" s="143"/>
      <c r="R44" s="115"/>
      <c r="S44" s="126" t="s">
        <v>156</v>
      </c>
      <c r="T44" s="127">
        <v>184</v>
      </c>
      <c r="U44" s="127">
        <v>131</v>
      </c>
      <c r="V44" s="123">
        <v>0.40458015267175562</v>
      </c>
      <c r="W44" s="128"/>
      <c r="X44" s="129"/>
    </row>
    <row r="45" spans="2:24">
      <c r="B45" s="143"/>
      <c r="C45" s="143"/>
      <c r="D45" s="143"/>
      <c r="E45" s="143"/>
      <c r="F45" s="143"/>
      <c r="G45" s="143"/>
      <c r="H45" s="143"/>
      <c r="R45" s="130" t="s">
        <v>68</v>
      </c>
      <c r="S45" s="131"/>
      <c r="T45" s="132">
        <v>523</v>
      </c>
      <c r="U45" s="132">
        <v>512</v>
      </c>
      <c r="V45" s="133">
        <v>2.1484375E-2</v>
      </c>
      <c r="W45" s="134">
        <v>5.5870099348360215E-2</v>
      </c>
      <c r="X45" s="134">
        <v>6.5347798340778557E-2</v>
      </c>
    </row>
    <row r="46" spans="2:24">
      <c r="B46" s="143"/>
      <c r="C46" s="143"/>
      <c r="D46" s="143"/>
      <c r="E46" s="143"/>
      <c r="F46" s="143"/>
      <c r="G46" s="143"/>
      <c r="H46" s="143"/>
      <c r="R46" s="145" t="s">
        <v>99</v>
      </c>
      <c r="S46" s="145"/>
      <c r="T46" s="146">
        <v>54</v>
      </c>
      <c r="U46" s="146">
        <v>29</v>
      </c>
      <c r="V46" s="147">
        <v>0.86206896551724133</v>
      </c>
      <c r="W46" s="148">
        <v>5.7686144642666382E-3</v>
      </c>
      <c r="X46" s="148">
        <v>3.7013401403956604E-3</v>
      </c>
    </row>
    <row r="47" spans="2:24">
      <c r="B47" s="143"/>
      <c r="C47" s="143"/>
      <c r="D47" s="143"/>
      <c r="E47" s="143"/>
      <c r="F47" s="143"/>
      <c r="G47" s="143"/>
      <c r="H47" s="143"/>
      <c r="R47" s="220" t="s">
        <v>59</v>
      </c>
      <c r="S47" s="220"/>
      <c r="T47" s="140">
        <v>9361</v>
      </c>
      <c r="U47" s="140">
        <v>7835</v>
      </c>
      <c r="V47" s="147">
        <v>0.19476707083599232</v>
      </c>
      <c r="W47" s="149">
        <v>1</v>
      </c>
      <c r="X47" s="149">
        <v>1</v>
      </c>
    </row>
    <row r="48" spans="2:24">
      <c r="B48" s="143"/>
      <c r="C48" s="143"/>
      <c r="D48" s="143"/>
      <c r="E48" s="143"/>
      <c r="F48" s="143"/>
      <c r="G48" s="143"/>
      <c r="H48" s="143"/>
    </row>
    <row r="49" spans="2:16">
      <c r="B49" s="143"/>
      <c r="C49" s="143"/>
      <c r="D49" s="143"/>
      <c r="E49" s="143"/>
      <c r="F49" s="143"/>
      <c r="G49" s="143"/>
      <c r="H49" s="143"/>
    </row>
    <row r="50" spans="2:16">
      <c r="B50" s="143"/>
      <c r="C50" s="143"/>
      <c r="D50" s="143"/>
      <c r="E50" s="143"/>
      <c r="F50" s="143"/>
      <c r="G50" s="143"/>
      <c r="H50" s="143"/>
    </row>
    <row r="51" spans="2:16">
      <c r="B51" s="143"/>
      <c r="C51" s="143"/>
      <c r="D51" s="143"/>
      <c r="E51" s="143"/>
      <c r="F51" s="143"/>
      <c r="G51" s="143"/>
      <c r="H51" s="143"/>
    </row>
    <row r="52" spans="2:16">
      <c r="B52" s="143"/>
      <c r="C52" s="143"/>
      <c r="D52" s="143"/>
      <c r="E52" s="143"/>
      <c r="F52" s="143"/>
      <c r="G52" s="143"/>
      <c r="H52" s="143"/>
    </row>
    <row r="53" spans="2:16">
      <c r="B53" s="143"/>
      <c r="C53" s="143"/>
      <c r="D53" s="143"/>
      <c r="E53" s="143"/>
      <c r="F53" s="143"/>
      <c r="G53" s="143"/>
      <c r="H53" s="143"/>
    </row>
    <row r="54" spans="2:16">
      <c r="B54" s="143"/>
      <c r="C54" s="143"/>
      <c r="D54" s="143"/>
      <c r="E54" s="143"/>
      <c r="F54" s="143"/>
      <c r="G54" s="143"/>
      <c r="H54" s="143"/>
    </row>
    <row r="55" spans="2:16">
      <c r="B55" s="143"/>
      <c r="C55" s="143"/>
      <c r="D55" s="143"/>
      <c r="E55" s="143"/>
      <c r="F55" s="143"/>
      <c r="G55" s="143"/>
      <c r="H55" s="143"/>
    </row>
    <row r="56" spans="2:16">
      <c r="B56" s="143"/>
      <c r="C56" s="143"/>
      <c r="D56" s="143"/>
      <c r="E56" s="143"/>
      <c r="F56" s="143"/>
      <c r="G56" s="143"/>
      <c r="H56" s="143"/>
    </row>
    <row r="57" spans="2:16">
      <c r="B57" s="143"/>
      <c r="C57" s="143"/>
      <c r="D57" s="143"/>
      <c r="E57" s="143"/>
      <c r="F57" s="143"/>
      <c r="G57" s="143"/>
      <c r="H57" s="143"/>
    </row>
    <row r="58" spans="2:16" ht="12.75" customHeight="1">
      <c r="B58" s="143"/>
      <c r="C58" s="143"/>
      <c r="D58" s="143"/>
      <c r="E58" s="143"/>
      <c r="F58" s="143"/>
      <c r="G58" s="143"/>
      <c r="H58" s="143"/>
    </row>
    <row r="59" spans="2:16">
      <c r="B59" s="143"/>
      <c r="C59" s="143"/>
      <c r="D59" s="143"/>
      <c r="E59" s="143"/>
      <c r="F59" s="143"/>
      <c r="G59" s="143"/>
      <c r="H59" s="143"/>
    </row>
    <row r="60" spans="2:16">
      <c r="B60" s="143"/>
      <c r="C60" s="143"/>
      <c r="D60" s="143"/>
      <c r="E60" s="143"/>
      <c r="F60" s="143"/>
      <c r="G60" s="143"/>
      <c r="H60" s="143"/>
    </row>
    <row r="61" spans="2:16">
      <c r="B61" s="143"/>
      <c r="C61" s="143"/>
      <c r="D61" s="143"/>
      <c r="E61" s="143"/>
      <c r="F61" s="143"/>
      <c r="G61" s="143"/>
      <c r="H61" s="143"/>
    </row>
    <row r="62" spans="2:16">
      <c r="B62" s="143"/>
      <c r="C62" s="143"/>
      <c r="D62" s="143"/>
      <c r="E62" s="143"/>
      <c r="F62" s="143"/>
      <c r="G62" s="143"/>
      <c r="H62" s="143"/>
    </row>
    <row r="63" spans="2:16">
      <c r="B63" s="143"/>
      <c r="C63" s="143"/>
      <c r="D63" s="143"/>
      <c r="E63" s="143"/>
      <c r="F63" s="143"/>
      <c r="G63" s="143"/>
      <c r="H63" s="143"/>
      <c r="J63"/>
      <c r="K63"/>
      <c r="L63"/>
      <c r="M63"/>
      <c r="N63"/>
      <c r="O63"/>
      <c r="P63"/>
    </row>
    <row r="64" spans="2:16">
      <c r="B64" s="143"/>
      <c r="C64" s="143"/>
      <c r="D64" s="143"/>
      <c r="E64" s="143"/>
      <c r="F64" s="143"/>
      <c r="G64" s="143"/>
      <c r="H64" s="143"/>
      <c r="J64"/>
      <c r="K64"/>
      <c r="L64"/>
      <c r="M64"/>
      <c r="N64"/>
      <c r="O64"/>
      <c r="P64"/>
    </row>
    <row r="65" spans="2:16">
      <c r="B65" s="143"/>
      <c r="C65" s="143"/>
      <c r="D65" s="143"/>
      <c r="E65" s="143"/>
      <c r="F65" s="143"/>
      <c r="G65" s="143"/>
      <c r="H65" s="143"/>
      <c r="J65"/>
      <c r="K65"/>
      <c r="L65"/>
      <c r="M65"/>
      <c r="N65"/>
      <c r="O65"/>
      <c r="P65"/>
    </row>
    <row r="66" spans="2:16">
      <c r="B66" s="143"/>
      <c r="C66" s="143"/>
      <c r="D66" s="143"/>
      <c r="E66" s="143"/>
      <c r="F66" s="143"/>
      <c r="G66" s="143"/>
      <c r="H66" s="143"/>
      <c r="J66"/>
      <c r="K66"/>
      <c r="L66"/>
      <c r="M66"/>
      <c r="N66"/>
      <c r="O66"/>
      <c r="P66"/>
    </row>
    <row r="67" spans="2:16">
      <c r="B67" s="143"/>
      <c r="C67" s="143"/>
      <c r="D67" s="143"/>
      <c r="E67" s="143"/>
      <c r="F67" s="143"/>
      <c r="G67" s="143"/>
      <c r="H67" s="143"/>
      <c r="J67"/>
      <c r="K67"/>
      <c r="L67"/>
      <c r="M67"/>
      <c r="N67"/>
      <c r="O67"/>
      <c r="P67"/>
    </row>
    <row r="68" spans="2:16">
      <c r="B68" s="143"/>
      <c r="C68" s="143"/>
      <c r="D68" s="143"/>
      <c r="E68" s="143"/>
      <c r="F68" s="143"/>
      <c r="G68" s="143"/>
      <c r="H68" s="143"/>
      <c r="J68"/>
      <c r="K68"/>
      <c r="L68"/>
      <c r="M68"/>
      <c r="N68"/>
      <c r="O68"/>
      <c r="P68"/>
    </row>
    <row r="69" spans="2:16">
      <c r="B69" s="143"/>
      <c r="C69" s="143"/>
      <c r="D69" s="143"/>
      <c r="E69" s="143"/>
      <c r="F69" s="143"/>
      <c r="G69" s="143"/>
      <c r="H69" s="143"/>
      <c r="J69"/>
      <c r="K69"/>
      <c r="L69"/>
      <c r="M69"/>
      <c r="N69"/>
      <c r="O69"/>
      <c r="P69"/>
    </row>
    <row r="70" spans="2:16">
      <c r="B70" s="143"/>
      <c r="C70" s="143"/>
      <c r="D70" s="143"/>
      <c r="E70" s="143"/>
      <c r="F70" s="143"/>
      <c r="G70" s="143"/>
      <c r="H70" s="143"/>
      <c r="J70"/>
      <c r="K70"/>
      <c r="L70"/>
      <c r="M70"/>
      <c r="N70"/>
      <c r="O70"/>
      <c r="P70"/>
    </row>
    <row r="71" spans="2:16">
      <c r="B71" s="143"/>
      <c r="C71" s="143"/>
      <c r="D71" s="143"/>
      <c r="E71" s="143"/>
      <c r="F71" s="143"/>
      <c r="G71" s="143"/>
      <c r="H71" s="143"/>
      <c r="J71"/>
      <c r="K71"/>
      <c r="L71"/>
      <c r="M71"/>
      <c r="N71"/>
      <c r="O71"/>
      <c r="P71"/>
    </row>
    <row r="72" spans="2:16">
      <c r="B72" s="143"/>
      <c r="C72" s="143"/>
      <c r="D72" s="143"/>
      <c r="E72" s="143"/>
      <c r="F72" s="143"/>
      <c r="G72" s="143"/>
      <c r="H72" s="143"/>
      <c r="J72"/>
      <c r="K72"/>
      <c r="L72"/>
      <c r="M72"/>
      <c r="N72"/>
      <c r="O72"/>
      <c r="P72"/>
    </row>
    <row r="73" spans="2:16">
      <c r="B73" s="143"/>
      <c r="C73" s="143"/>
      <c r="D73" s="143"/>
      <c r="E73" s="143"/>
      <c r="F73" s="143"/>
      <c r="G73" s="143"/>
      <c r="H73" s="143"/>
      <c r="J73"/>
      <c r="K73"/>
      <c r="L73"/>
      <c r="M73"/>
      <c r="N73"/>
      <c r="O73"/>
      <c r="P73"/>
    </row>
    <row r="74" spans="2:16">
      <c r="B74" s="143"/>
      <c r="C74" s="143"/>
      <c r="D74" s="143"/>
      <c r="E74" s="143"/>
      <c r="F74" s="143"/>
      <c r="G74" s="143"/>
      <c r="H74" s="143"/>
      <c r="J74"/>
      <c r="K74"/>
      <c r="L74"/>
      <c r="M74"/>
    </row>
    <row r="75" spans="2:16">
      <c r="B75" s="143"/>
      <c r="C75" s="143"/>
      <c r="D75" s="143"/>
      <c r="E75" s="143"/>
      <c r="F75" s="143"/>
      <c r="G75" s="143"/>
      <c r="H75" s="143"/>
    </row>
    <row r="76" spans="2:16">
      <c r="B76" s="143"/>
      <c r="C76" s="143"/>
      <c r="D76" s="143"/>
      <c r="E76" s="143"/>
      <c r="F76" s="143"/>
      <c r="G76" s="143"/>
      <c r="H76" s="143"/>
    </row>
    <row r="77" spans="2:16">
      <c r="B77" s="143"/>
      <c r="C77" s="143"/>
      <c r="D77" s="143"/>
      <c r="E77" s="143"/>
      <c r="F77" s="143"/>
      <c r="G77" s="143"/>
      <c r="H77" s="143"/>
    </row>
    <row r="78" spans="2:16">
      <c r="B78" s="143"/>
      <c r="C78" s="143"/>
      <c r="D78" s="143"/>
      <c r="E78" s="143"/>
      <c r="F78" s="143"/>
      <c r="G78" s="143"/>
      <c r="H78" s="143"/>
    </row>
    <row r="79" spans="2:16">
      <c r="B79" s="143"/>
      <c r="C79" s="143"/>
      <c r="D79" s="143"/>
      <c r="E79" s="143"/>
      <c r="F79" s="143"/>
      <c r="G79" s="143"/>
      <c r="H79" s="143"/>
    </row>
    <row r="80" spans="2:16">
      <c r="B80" s="143"/>
      <c r="C80" s="143"/>
      <c r="D80" s="143"/>
      <c r="E80" s="143"/>
      <c r="F80" s="143"/>
      <c r="G80" s="143"/>
      <c r="H80" s="143"/>
    </row>
    <row r="81" spans="2:8">
      <c r="B81" s="143"/>
      <c r="C81" s="143"/>
      <c r="D81" s="143"/>
      <c r="E81" s="143"/>
      <c r="F81" s="143"/>
      <c r="G81" s="143"/>
      <c r="H81" s="143"/>
    </row>
    <row r="82" spans="2:8">
      <c r="B82" s="143"/>
      <c r="C82" s="143"/>
      <c r="D82" s="143"/>
      <c r="E82" s="143"/>
      <c r="F82" s="143"/>
      <c r="G82" s="143"/>
      <c r="H82" s="143"/>
    </row>
    <row r="83" spans="2:8">
      <c r="B83" s="143"/>
      <c r="C83" s="143"/>
      <c r="D83" s="143"/>
      <c r="E83" s="143"/>
      <c r="F83" s="143"/>
      <c r="G83" s="143"/>
      <c r="H83" s="143"/>
    </row>
    <row r="84" spans="2:8">
      <c r="B84" s="143"/>
      <c r="C84" s="143"/>
      <c r="D84" s="143"/>
      <c r="E84" s="143"/>
      <c r="F84" s="143"/>
      <c r="G84" s="143"/>
      <c r="H84" s="143"/>
    </row>
    <row r="85" spans="2:8">
      <c r="B85" s="143"/>
      <c r="C85" s="143"/>
      <c r="D85" s="143"/>
      <c r="E85" s="143"/>
      <c r="F85" s="143"/>
      <c r="G85" s="143"/>
      <c r="H85" s="143"/>
    </row>
    <row r="86" spans="2:8">
      <c r="B86" s="143"/>
      <c r="C86" s="143"/>
      <c r="D86" s="143"/>
      <c r="E86" s="143"/>
      <c r="F86" s="143"/>
      <c r="G86" s="143"/>
      <c r="H86" s="143"/>
    </row>
    <row r="87" spans="2:8">
      <c r="B87" s="143"/>
      <c r="C87" s="143"/>
      <c r="D87" s="143"/>
      <c r="E87" s="143"/>
      <c r="F87" s="143"/>
      <c r="G87" s="143"/>
      <c r="H87" s="143"/>
    </row>
    <row r="88" spans="2:8">
      <c r="B88" s="143"/>
      <c r="C88" s="143"/>
      <c r="D88" s="143"/>
      <c r="E88" s="143"/>
      <c r="F88" s="143"/>
      <c r="G88" s="143"/>
      <c r="H88" s="143"/>
    </row>
    <row r="89" spans="2:8">
      <c r="B89" s="143"/>
      <c r="C89" s="143"/>
      <c r="D89" s="143"/>
      <c r="E89" s="143"/>
      <c r="F89" s="143"/>
      <c r="G89" s="143"/>
      <c r="H89" s="143"/>
    </row>
    <row r="90" spans="2:8">
      <c r="B90" s="143"/>
      <c r="C90" s="143"/>
      <c r="D90" s="143"/>
      <c r="E90" s="143"/>
      <c r="F90" s="143"/>
      <c r="G90" s="143"/>
      <c r="H90" s="143"/>
    </row>
    <row r="91" spans="2:8">
      <c r="B91" s="143"/>
      <c r="C91" s="143"/>
      <c r="D91" s="143"/>
      <c r="E91" s="143"/>
      <c r="F91" s="143"/>
      <c r="G91" s="143"/>
      <c r="H91" s="143"/>
    </row>
    <row r="92" spans="2:8">
      <c r="B92" s="143"/>
      <c r="C92" s="143"/>
      <c r="D92" s="143"/>
      <c r="E92" s="143"/>
      <c r="F92" s="143"/>
      <c r="G92" s="143"/>
      <c r="H92" s="143"/>
    </row>
    <row r="93" spans="2:8">
      <c r="B93" s="143"/>
      <c r="C93" s="143"/>
      <c r="D93" s="143"/>
      <c r="E93" s="143"/>
      <c r="F93" s="143"/>
      <c r="G93" s="143"/>
      <c r="H93" s="143"/>
    </row>
    <row r="94" spans="2:8">
      <c r="B94" s="143"/>
      <c r="C94" s="143"/>
      <c r="D94" s="143"/>
      <c r="E94" s="143"/>
      <c r="F94" s="143"/>
      <c r="G94" s="143"/>
      <c r="H94" s="143"/>
    </row>
    <row r="95" spans="2:8">
      <c r="B95" s="143"/>
      <c r="C95" s="143"/>
      <c r="D95" s="143"/>
      <c r="E95" s="143"/>
      <c r="F95" s="143"/>
      <c r="G95" s="143"/>
      <c r="H95" s="143"/>
    </row>
    <row r="96" spans="2:8">
      <c r="B96" s="143"/>
      <c r="C96" s="143"/>
      <c r="D96" s="143"/>
      <c r="E96" s="143"/>
      <c r="F96" s="143"/>
      <c r="G96" s="143"/>
      <c r="H96" s="143"/>
    </row>
    <row r="97" spans="2:8">
      <c r="B97" s="143"/>
      <c r="C97" s="143"/>
      <c r="D97" s="143"/>
      <c r="E97" s="143"/>
      <c r="F97" s="143"/>
      <c r="G97" s="143"/>
      <c r="H97" s="143"/>
    </row>
    <row r="98" spans="2:8">
      <c r="B98" s="143"/>
      <c r="C98" s="143"/>
      <c r="D98" s="143"/>
      <c r="E98" s="143"/>
      <c r="F98" s="143"/>
      <c r="G98" s="143"/>
      <c r="H98" s="143"/>
    </row>
    <row r="99" spans="2:8">
      <c r="B99" s="143"/>
      <c r="C99" s="143"/>
      <c r="D99" s="143"/>
      <c r="E99" s="143"/>
      <c r="F99" s="143"/>
      <c r="G99" s="143"/>
      <c r="H99" s="143"/>
    </row>
    <row r="100" spans="2:8">
      <c r="B100" s="143"/>
      <c r="C100" s="143"/>
      <c r="D100" s="143"/>
      <c r="E100" s="143"/>
      <c r="F100" s="143"/>
      <c r="G100" s="143"/>
      <c r="H100" s="143"/>
    </row>
    <row r="124" spans="3:3">
      <c r="C124" s="150"/>
    </row>
    <row r="136" spans="3:3">
      <c r="C136" s="150"/>
    </row>
    <row r="139" spans="3:3">
      <c r="C139" s="150"/>
    </row>
    <row r="140" spans="3:3">
      <c r="C140" s="150"/>
    </row>
    <row r="143" spans="3:3">
      <c r="C143" s="150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H15:H16 N41:N42 N6:N35">
    <cfRule type="cellIs" dxfId="15" priority="8" stopIfTrue="1" operator="lessThan">
      <formula>0</formula>
    </cfRule>
  </conditionalFormatting>
  <conditionalFormatting sqref="V7:V47">
    <cfRule type="cellIs" dxfId="14" priority="7" stopIfTrue="1" operator="lessThan">
      <formula>0</formula>
    </cfRule>
  </conditionalFormatting>
  <conditionalFormatting sqref="V6">
    <cfRule type="cellIs" dxfId="13" priority="5" stopIfTrue="1" operator="lessThan">
      <formula>0</formula>
    </cfRule>
  </conditionalFormatting>
  <conditionalFormatting sqref="H17">
    <cfRule type="cellIs" dxfId="12" priority="4" operator="lessThan">
      <formula>0</formula>
    </cfRule>
  </conditionalFormatting>
  <conditionalFormatting sqref="H5:H14">
    <cfRule type="cellIs" dxfId="11" priority="3" operator="lessThan">
      <formula>0</formula>
    </cfRule>
  </conditionalFormatting>
  <conditionalFormatting sqref="N36:N39">
    <cfRule type="cellIs" dxfId="10" priority="2" stopIfTrue="1" operator="lessThan">
      <formula>0</formula>
    </cfRule>
  </conditionalFormatting>
  <conditionalFormatting sqref="N40">
    <cfRule type="cellIs" dxfId="9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A2:R51"/>
  <sheetViews>
    <sheetView showGridLines="0" zoomScale="70" zoomScaleNormal="7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14" t="s">
        <v>90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1"/>
    </row>
    <row r="3" spans="1:18">
      <c r="A3" s="151" t="s">
        <v>35</v>
      </c>
      <c r="B3" s="152" t="s">
        <v>7</v>
      </c>
      <c r="C3" s="152" t="s">
        <v>8</v>
      </c>
      <c r="D3" s="151" t="s">
        <v>1</v>
      </c>
      <c r="E3" s="151" t="s">
        <v>9</v>
      </c>
      <c r="F3" s="151" t="s">
        <v>10</v>
      </c>
      <c r="G3" s="151" t="s">
        <v>11</v>
      </c>
      <c r="H3" s="151" t="s">
        <v>12</v>
      </c>
      <c r="I3" s="151" t="s">
        <v>13</v>
      </c>
      <c r="J3" s="151" t="s">
        <v>14</v>
      </c>
      <c r="K3" s="151" t="s">
        <v>15</v>
      </c>
      <c r="L3" s="151" t="s">
        <v>16</v>
      </c>
      <c r="M3" s="151" t="s">
        <v>17</v>
      </c>
      <c r="N3" s="151" t="s">
        <v>5</v>
      </c>
      <c r="O3" s="80"/>
    </row>
    <row r="4" spans="1:18" hidden="1">
      <c r="A4" s="85">
        <v>2006</v>
      </c>
      <c r="B4" s="85">
        <v>93</v>
      </c>
      <c r="C4" s="85">
        <v>133</v>
      </c>
      <c r="D4" s="85">
        <v>393</v>
      </c>
      <c r="E4" s="85">
        <v>804</v>
      </c>
      <c r="F4" s="85">
        <v>787</v>
      </c>
      <c r="G4" s="85">
        <v>708</v>
      </c>
      <c r="H4" s="85">
        <v>655</v>
      </c>
      <c r="I4" s="85">
        <v>503</v>
      </c>
      <c r="J4" s="85">
        <v>360</v>
      </c>
      <c r="K4" s="85">
        <v>242</v>
      </c>
      <c r="L4" s="85">
        <v>173</v>
      </c>
      <c r="M4" s="85">
        <v>264</v>
      </c>
      <c r="N4" s="85">
        <v>5115</v>
      </c>
      <c r="O4" s="80"/>
    </row>
    <row r="5" spans="1:18" s="17" customFormat="1" hidden="1">
      <c r="A5" s="84">
        <v>2007</v>
      </c>
      <c r="B5" s="84">
        <v>227</v>
      </c>
      <c r="C5" s="84">
        <v>244</v>
      </c>
      <c r="D5" s="84">
        <v>762</v>
      </c>
      <c r="E5" s="84">
        <v>1121</v>
      </c>
      <c r="F5" s="84">
        <v>1095</v>
      </c>
      <c r="G5" s="84">
        <v>910</v>
      </c>
      <c r="H5" s="84">
        <v>944</v>
      </c>
      <c r="I5" s="84">
        <v>862</v>
      </c>
      <c r="J5" s="84">
        <v>484</v>
      </c>
      <c r="K5" s="84">
        <v>386</v>
      </c>
      <c r="L5" s="84">
        <v>171</v>
      </c>
      <c r="M5" s="84">
        <v>368</v>
      </c>
      <c r="N5" s="85">
        <v>7574</v>
      </c>
      <c r="O5" s="83"/>
      <c r="R5" s="153"/>
    </row>
    <row r="6" spans="1:18" s="17" customFormat="1">
      <c r="A6" s="84">
        <v>2020</v>
      </c>
      <c r="B6" s="84">
        <v>649</v>
      </c>
      <c r="C6" s="84">
        <v>863</v>
      </c>
      <c r="D6" s="84">
        <v>807</v>
      </c>
      <c r="E6" s="84">
        <v>811</v>
      </c>
      <c r="F6" s="84">
        <v>1953</v>
      </c>
      <c r="G6" s="84">
        <v>2303</v>
      </c>
      <c r="H6" s="84">
        <v>2338</v>
      </c>
      <c r="I6" s="84">
        <v>1964</v>
      </c>
      <c r="J6" s="84">
        <v>1552</v>
      </c>
      <c r="K6" s="84">
        <v>952</v>
      </c>
      <c r="L6" s="84">
        <v>1104</v>
      </c>
      <c r="M6" s="84">
        <v>3044</v>
      </c>
      <c r="N6" s="85">
        <v>19171</v>
      </c>
      <c r="O6" s="86"/>
      <c r="R6" s="153"/>
    </row>
    <row r="7" spans="1:18" s="17" customFormat="1">
      <c r="A7" s="84">
        <v>2021</v>
      </c>
      <c r="B7" s="84">
        <v>301</v>
      </c>
      <c r="C7" s="84">
        <v>401</v>
      </c>
      <c r="D7" s="84">
        <v>902</v>
      </c>
      <c r="E7" s="84">
        <v>1140</v>
      </c>
      <c r="F7" s="84">
        <v>1457</v>
      </c>
      <c r="G7" s="84">
        <v>1691</v>
      </c>
      <c r="H7" s="84">
        <v>1693</v>
      </c>
      <c r="I7" s="84">
        <v>1475</v>
      </c>
      <c r="J7" s="84">
        <v>1097</v>
      </c>
      <c r="K7" s="84">
        <v>849</v>
      </c>
      <c r="L7" s="84">
        <v>671</v>
      </c>
      <c r="M7" s="84">
        <v>1033</v>
      </c>
      <c r="N7" s="85">
        <v>18340</v>
      </c>
      <c r="O7" s="86"/>
      <c r="R7" s="153"/>
    </row>
    <row r="8" spans="1:18" s="17" customFormat="1">
      <c r="A8" s="84">
        <v>2022</v>
      </c>
      <c r="B8" s="84">
        <v>355</v>
      </c>
      <c r="C8" s="84">
        <v>496</v>
      </c>
      <c r="D8" s="84">
        <v>1041</v>
      </c>
      <c r="E8" s="84">
        <v>1207</v>
      </c>
      <c r="F8" s="84">
        <v>1469</v>
      </c>
      <c r="G8" s="84">
        <v>1513</v>
      </c>
      <c r="H8" s="84">
        <v>1390</v>
      </c>
      <c r="I8" s="84">
        <v>1276</v>
      </c>
      <c r="J8" s="84">
        <v>965</v>
      </c>
      <c r="K8" s="84">
        <v>697</v>
      </c>
      <c r="L8" s="84">
        <v>562</v>
      </c>
      <c r="M8" s="84">
        <v>443</v>
      </c>
      <c r="N8" s="85">
        <f t="shared" ref="N8:N9" si="0">SUM(B8:M8)</f>
        <v>11414</v>
      </c>
      <c r="O8" s="86"/>
      <c r="R8" s="153"/>
    </row>
    <row r="9" spans="1:18">
      <c r="A9" s="154">
        <v>2023</v>
      </c>
      <c r="B9" s="154">
        <v>440</v>
      </c>
      <c r="C9" s="154">
        <v>501</v>
      </c>
      <c r="D9" s="154">
        <v>912</v>
      </c>
      <c r="E9" s="154">
        <v>1115</v>
      </c>
      <c r="F9" s="154"/>
      <c r="G9" s="154"/>
      <c r="H9" s="154"/>
      <c r="I9" s="154"/>
      <c r="J9" s="154"/>
      <c r="K9" s="154"/>
      <c r="L9" s="154"/>
      <c r="M9" s="154"/>
      <c r="N9" s="154">
        <f t="shared" si="0"/>
        <v>2968</v>
      </c>
      <c r="O9" s="16"/>
    </row>
    <row r="10" spans="1:18">
      <c r="A10" s="87" t="s">
        <v>119</v>
      </c>
      <c r="B10" s="155">
        <f t="shared" ref="B10:E10" si="1">+B9/B7-1</f>
        <v>0.46179401993355484</v>
      </c>
      <c r="C10" s="155">
        <f t="shared" si="1"/>
        <v>0.24937655860349128</v>
      </c>
      <c r="D10" s="155">
        <f t="shared" si="1"/>
        <v>1.1086474501108556E-2</v>
      </c>
      <c r="E10" s="155">
        <f t="shared" si="1"/>
        <v>-2.1929824561403466E-2</v>
      </c>
      <c r="F10" s="155"/>
      <c r="G10" s="155"/>
      <c r="H10" s="155"/>
      <c r="I10" s="155"/>
      <c r="J10" s="155"/>
      <c r="K10" s="155"/>
      <c r="L10" s="155"/>
      <c r="M10" s="155"/>
      <c r="N10" s="156">
        <f ca="1">+N9/F14-1</f>
        <v>-4.2271700548564106E-2</v>
      </c>
    </row>
    <row r="11" spans="1:18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7"/>
    </row>
    <row r="12" spans="1:18" ht="24" customHeight="1">
      <c r="A12" s="216" t="s">
        <v>6</v>
      </c>
      <c r="B12" s="232" t="str">
        <f>'R_MC NEW 2023vs2022'!B12:C12</f>
        <v>APRIL</v>
      </c>
      <c r="C12" s="232"/>
      <c r="D12" s="233" t="s">
        <v>32</v>
      </c>
      <c r="E12" s="234" t="str">
        <f>'R_PTW 2023vs2022'!E9:F9</f>
        <v>JANUARY-APRIL</v>
      </c>
      <c r="F12" s="234"/>
      <c r="G12" s="233" t="s">
        <v>32</v>
      </c>
      <c r="H12" s="16"/>
      <c r="I12" s="16"/>
      <c r="J12" s="16"/>
      <c r="K12" s="16"/>
      <c r="L12" s="16"/>
      <c r="M12" s="16"/>
      <c r="N12" s="157"/>
    </row>
    <row r="13" spans="1:18" ht="21" customHeight="1">
      <c r="A13" s="216"/>
      <c r="B13" s="94">
        <f>'R_MC NEW 2023vs2022'!B13</f>
        <v>2023</v>
      </c>
      <c r="C13" s="94">
        <f>'R_MC NEW 2023vs2022'!C13</f>
        <v>2022</v>
      </c>
      <c r="D13" s="233"/>
      <c r="E13" s="94">
        <f>'R_MC NEW 2023vs2022'!E13</f>
        <v>2023</v>
      </c>
      <c r="F13" s="94">
        <f>'R_MC NEW 2023vs2022'!F13</f>
        <v>2022</v>
      </c>
      <c r="G13" s="233"/>
      <c r="H13" s="16"/>
      <c r="I13" s="16"/>
      <c r="J13" s="16"/>
      <c r="K13" s="16"/>
      <c r="L13" s="16"/>
      <c r="M13" s="16"/>
      <c r="N13" s="157"/>
    </row>
    <row r="14" spans="1:18" ht="19.5" customHeight="1">
      <c r="A14" s="158" t="s">
        <v>37</v>
      </c>
      <c r="B14" s="96">
        <f ca="1">OFFSET(A9,,COUNTA(B9:M9),,)</f>
        <v>1115</v>
      </c>
      <c r="C14" s="96">
        <f ca="1">OFFSET(A8,,COUNTA(B9:M9),,)</f>
        <v>1207</v>
      </c>
      <c r="D14" s="97">
        <f ca="1">+B14/C14-1</f>
        <v>-7.6222038111019019E-2</v>
      </c>
      <c r="E14" s="96">
        <f>+N9</f>
        <v>2968</v>
      </c>
      <c r="F14" s="95">
        <f ca="1">SUM(OFFSET(B8,,,,COUNTA(B9:M9)))</f>
        <v>3099</v>
      </c>
      <c r="G14" s="97">
        <f ca="1">+E14/F14-1</f>
        <v>-4.2271700548564106E-2</v>
      </c>
      <c r="H14" s="16"/>
      <c r="I14" s="16"/>
      <c r="J14" s="16"/>
      <c r="K14" s="16"/>
      <c r="L14" s="16"/>
      <c r="M14" s="16"/>
      <c r="N14" s="157"/>
    </row>
    <row r="40" spans="1:15">
      <c r="A40" s="231" t="s">
        <v>72</v>
      </c>
      <c r="B40" s="231"/>
      <c r="C40" s="231"/>
      <c r="D40" s="231"/>
      <c r="E40" s="231"/>
      <c r="F40" s="231"/>
      <c r="G40" s="231"/>
    </row>
    <row r="41" spans="1:15">
      <c r="A41" s="3"/>
    </row>
    <row r="44" spans="1:15" hidden="1"/>
    <row r="45" spans="1:15" hidden="1">
      <c r="A45" t="s">
        <v>33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6">
        <v>0.53667953667953672</v>
      </c>
      <c r="C46" s="16">
        <v>0.57240204429301533</v>
      </c>
      <c r="D46" s="16">
        <v>0.50808080808080813</v>
      </c>
      <c r="E46" s="16">
        <v>0.38286066584463624</v>
      </c>
      <c r="F46" s="16">
        <v>0.53184281842818426</v>
      </c>
      <c r="G46" s="16">
        <v>0.39175257731958762</v>
      </c>
      <c r="H46" s="16">
        <v>0.33357771260997066</v>
      </c>
      <c r="I46" s="16">
        <v>0.40526315789473683</v>
      </c>
      <c r="J46" s="16">
        <v>0.44</v>
      </c>
      <c r="K46" s="16">
        <v>0.61350844277673544</v>
      </c>
      <c r="L46" s="16">
        <v>0.81818181818181823</v>
      </c>
      <c r="M46" s="16">
        <v>1.1981981981981982</v>
      </c>
      <c r="N46" s="16">
        <v>0.48017950635751683</v>
      </c>
    </row>
    <row r="47" spans="1:15" hidden="1">
      <c r="A47" t="s">
        <v>34</v>
      </c>
      <c r="B47" s="159">
        <v>316</v>
      </c>
      <c r="C47" s="160">
        <v>531</v>
      </c>
      <c r="D47" s="160">
        <v>826</v>
      </c>
      <c r="E47" s="160">
        <v>728</v>
      </c>
      <c r="F47" s="160">
        <v>677</v>
      </c>
      <c r="G47" s="160">
        <v>632</v>
      </c>
      <c r="H47" s="160">
        <v>583</v>
      </c>
      <c r="I47" s="160">
        <v>390</v>
      </c>
      <c r="J47" s="160">
        <v>402</v>
      </c>
      <c r="K47" s="161">
        <v>205</v>
      </c>
      <c r="L47" s="162">
        <v>225</v>
      </c>
      <c r="M47">
        <v>241</v>
      </c>
      <c r="N47">
        <v>5756</v>
      </c>
      <c r="O47">
        <v>2401</v>
      </c>
    </row>
    <row r="48" spans="1:15" hidden="1">
      <c r="B48" s="16">
        <v>2.1351351351351351</v>
      </c>
      <c r="C48" s="16">
        <v>2.0661478599221792</v>
      </c>
      <c r="D48" s="16">
        <v>0.7428057553956835</v>
      </c>
      <c r="E48" s="16">
        <v>0.4925575101488498</v>
      </c>
      <c r="F48" s="16">
        <v>0.55628594905505346</v>
      </c>
      <c r="G48" s="16">
        <v>0.51930977814297452</v>
      </c>
      <c r="H48" s="16">
        <v>0.52333931777378817</v>
      </c>
      <c r="I48" s="16">
        <v>0.48088779284833538</v>
      </c>
      <c r="J48" s="16">
        <v>0.73897058823529416</v>
      </c>
      <c r="K48" s="16">
        <v>0.66129032258064513</v>
      </c>
      <c r="L48" s="16">
        <v>0.8035714285714286</v>
      </c>
      <c r="M48" s="16">
        <v>1.0711111111111111</v>
      </c>
      <c r="N48" s="16">
        <v>0.6606220589923103</v>
      </c>
      <c r="O48" s="163" t="e">
        <v>#DIV/0!</v>
      </c>
    </row>
    <row r="49" spans="1:14" hidden="1">
      <c r="A49" t="s">
        <v>34</v>
      </c>
      <c r="B49">
        <v>171</v>
      </c>
      <c r="C49">
        <v>277</v>
      </c>
      <c r="D49">
        <v>688</v>
      </c>
      <c r="E49">
        <v>849</v>
      </c>
      <c r="N49">
        <v>1985</v>
      </c>
    </row>
    <row r="50" spans="1:14" ht="12.75" hidden="1" customHeight="1">
      <c r="B50">
        <v>0.70954356846473032</v>
      </c>
      <c r="C50">
        <v>0.9264214046822743</v>
      </c>
      <c r="D50">
        <v>0.71443406022845279</v>
      </c>
      <c r="E50">
        <v>0.57326130992572588</v>
      </c>
      <c r="F50">
        <v>0</v>
      </c>
      <c r="G50">
        <v>0</v>
      </c>
      <c r="H50" t="e">
        <v>#DIV/0!</v>
      </c>
      <c r="I50" t="e">
        <v>#DIV/0!</v>
      </c>
      <c r="J50" t="e">
        <v>#DIV/0!</v>
      </c>
      <c r="K50" t="e">
        <v>#DIV/0!</v>
      </c>
      <c r="L50" t="e">
        <v>#DIV/0!</v>
      </c>
      <c r="M50" t="e">
        <v>#DIV/0!</v>
      </c>
      <c r="N50">
        <v>0.35541629364368843</v>
      </c>
    </row>
    <row r="51" spans="1:14" ht="12.75" hidden="1" customHeight="1"/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110" zoomScaleNormal="110" workbookViewId="0"/>
  </sheetViews>
  <sheetFormatPr defaultColWidth="9.140625" defaultRowHeight="12.75"/>
  <cols>
    <col min="1" max="1" width="2" style="8" customWidth="1"/>
    <col min="2" max="2" width="8.140625" style="8" bestFit="1" customWidth="1"/>
    <col min="3" max="3" width="17.28515625" style="8" bestFit="1" customWidth="1"/>
    <col min="4" max="5" width="10.42578125" style="8" customWidth="1"/>
    <col min="6" max="7" width="9.140625" style="8"/>
    <col min="8" max="8" width="11.42578125" style="8" customWidth="1"/>
    <col min="9" max="9" width="11" style="8" customWidth="1"/>
    <col min="10" max="16384" width="9.140625" style="8"/>
  </cols>
  <sheetData>
    <row r="1" spans="2:12">
      <c r="B1" s="238"/>
      <c r="C1" s="238"/>
      <c r="D1" s="238"/>
      <c r="E1" s="238"/>
      <c r="F1" s="238"/>
      <c r="G1" s="238"/>
      <c r="H1" s="238"/>
      <c r="I1" s="164"/>
      <c r="J1" s="164"/>
      <c r="K1" s="164"/>
      <c r="L1" s="164"/>
    </row>
    <row r="2" spans="2:12" ht="14.25">
      <c r="B2" s="229" t="s">
        <v>124</v>
      </c>
      <c r="C2" s="229"/>
      <c r="D2" s="229"/>
      <c r="E2" s="229"/>
      <c r="F2" s="229"/>
      <c r="G2" s="229"/>
      <c r="H2" s="229"/>
      <c r="I2" s="235"/>
      <c r="J2" s="235"/>
      <c r="K2" s="235"/>
      <c r="L2" s="235"/>
    </row>
    <row r="3" spans="2:12" ht="24" customHeight="1">
      <c r="B3" s="230" t="s">
        <v>52</v>
      </c>
      <c r="C3" s="222" t="s">
        <v>53</v>
      </c>
      <c r="D3" s="222" t="str">
        <f>'R_MC 2023 rankings'!D3:H3</f>
        <v>January-April</v>
      </c>
      <c r="E3" s="222"/>
      <c r="F3" s="222"/>
      <c r="G3" s="222"/>
      <c r="H3" s="222"/>
      <c r="I3" s="165"/>
      <c r="J3" s="166"/>
      <c r="K3" s="166"/>
      <c r="L3" s="166"/>
    </row>
    <row r="4" spans="2:12">
      <c r="B4" s="230"/>
      <c r="C4" s="222"/>
      <c r="D4" s="110">
        <v>2023</v>
      </c>
      <c r="E4" s="110" t="s">
        <v>55</v>
      </c>
      <c r="F4" s="110">
        <v>2022</v>
      </c>
      <c r="G4" s="110" t="s">
        <v>55</v>
      </c>
      <c r="H4" s="110" t="s">
        <v>56</v>
      </c>
      <c r="J4" s="9"/>
      <c r="K4" s="9"/>
      <c r="L4" s="9"/>
    </row>
    <row r="5" spans="2:12">
      <c r="B5" s="106">
        <v>1</v>
      </c>
      <c r="C5" s="107" t="s">
        <v>27</v>
      </c>
      <c r="D5" s="108">
        <v>662</v>
      </c>
      <c r="E5" s="109">
        <v>0.22304582210242588</v>
      </c>
      <c r="F5" s="108">
        <v>693</v>
      </c>
      <c r="G5" s="109">
        <v>0.22362052274927396</v>
      </c>
      <c r="H5" s="167">
        <v>-4.4733044733044736E-2</v>
      </c>
      <c r="J5" s="9"/>
      <c r="K5" s="9"/>
      <c r="L5" s="9"/>
    </row>
    <row r="6" spans="2:12">
      <c r="B6" s="111">
        <v>2</v>
      </c>
      <c r="C6" s="112" t="s">
        <v>43</v>
      </c>
      <c r="D6" s="113">
        <v>365</v>
      </c>
      <c r="E6" s="114">
        <v>0.12297843665768195</v>
      </c>
      <c r="F6" s="113">
        <v>417</v>
      </c>
      <c r="G6" s="114">
        <v>0.13455953533397871</v>
      </c>
      <c r="H6" s="168">
        <v>-0.12470023980815348</v>
      </c>
      <c r="J6" s="9"/>
      <c r="K6" s="9"/>
      <c r="L6" s="9"/>
    </row>
    <row r="7" spans="2:12">
      <c r="B7" s="106">
        <v>3</v>
      </c>
      <c r="C7" s="107" t="s">
        <v>70</v>
      </c>
      <c r="D7" s="108">
        <v>345</v>
      </c>
      <c r="E7" s="109">
        <v>0.11623989218328841</v>
      </c>
      <c r="F7" s="108">
        <v>346</v>
      </c>
      <c r="G7" s="109">
        <v>0.11164891900613101</v>
      </c>
      <c r="H7" s="167">
        <v>-2.8901734104046506E-3</v>
      </c>
      <c r="J7" s="9"/>
      <c r="K7" s="9"/>
      <c r="L7" s="9"/>
    </row>
    <row r="8" spans="2:12">
      <c r="B8" s="111">
        <v>4</v>
      </c>
      <c r="C8" s="112" t="s">
        <v>81</v>
      </c>
      <c r="D8" s="113">
        <v>269</v>
      </c>
      <c r="E8" s="114">
        <v>9.063342318059299E-2</v>
      </c>
      <c r="F8" s="113">
        <v>176</v>
      </c>
      <c r="G8" s="114">
        <v>5.6792513714101323E-2</v>
      </c>
      <c r="H8" s="168">
        <v>0.52840909090909083</v>
      </c>
      <c r="J8" s="9"/>
      <c r="K8" s="9"/>
      <c r="L8" s="9"/>
    </row>
    <row r="9" spans="2:12">
      <c r="B9" s="106">
        <v>5</v>
      </c>
      <c r="C9" s="107" t="s">
        <v>78</v>
      </c>
      <c r="D9" s="108">
        <v>205</v>
      </c>
      <c r="E9" s="109">
        <v>6.9070080862533689E-2</v>
      </c>
      <c r="F9" s="108">
        <v>205</v>
      </c>
      <c r="G9" s="109">
        <v>6.6150371087447563E-2</v>
      </c>
      <c r="H9" s="167">
        <v>0</v>
      </c>
      <c r="J9" s="9"/>
      <c r="K9" s="9"/>
      <c r="L9" s="9"/>
    </row>
    <row r="10" spans="2:12">
      <c r="B10" s="111">
        <v>6</v>
      </c>
      <c r="C10" s="112" t="s">
        <v>144</v>
      </c>
      <c r="D10" s="113">
        <v>125</v>
      </c>
      <c r="E10" s="114">
        <v>4.2115902964959567E-2</v>
      </c>
      <c r="F10" s="113">
        <v>64</v>
      </c>
      <c r="G10" s="114">
        <v>2.0651823168764117E-2</v>
      </c>
      <c r="H10" s="168">
        <v>0.953125</v>
      </c>
      <c r="J10" s="9"/>
      <c r="K10" s="9"/>
      <c r="L10" s="9"/>
    </row>
    <row r="11" spans="2:12">
      <c r="B11" s="106">
        <v>7</v>
      </c>
      <c r="C11" s="107" t="s">
        <v>146</v>
      </c>
      <c r="D11" s="108">
        <v>99</v>
      </c>
      <c r="E11" s="109">
        <v>3.3355795148247977E-2</v>
      </c>
      <c r="F11" s="108">
        <v>129</v>
      </c>
      <c r="G11" s="109">
        <v>4.1626331074540175E-2</v>
      </c>
      <c r="H11" s="167">
        <v>-0.23255813953488369</v>
      </c>
      <c r="J11" s="9"/>
      <c r="K11" s="9"/>
      <c r="L11" s="9"/>
    </row>
    <row r="12" spans="2:12">
      <c r="B12" s="111">
        <v>8</v>
      </c>
      <c r="C12" s="112" t="s">
        <v>145</v>
      </c>
      <c r="D12" s="113">
        <v>94</v>
      </c>
      <c r="E12" s="114">
        <v>3.1671159029649593E-2</v>
      </c>
      <c r="F12" s="113">
        <v>97</v>
      </c>
      <c r="G12" s="114">
        <v>3.1300419490158118E-2</v>
      </c>
      <c r="H12" s="168">
        <v>-3.0927835051546393E-2</v>
      </c>
      <c r="J12" s="9"/>
      <c r="K12" s="9"/>
      <c r="L12" s="9"/>
    </row>
    <row r="13" spans="2:12">
      <c r="B13" s="106">
        <v>9</v>
      </c>
      <c r="C13" s="107" t="s">
        <v>29</v>
      </c>
      <c r="D13" s="108">
        <v>93</v>
      </c>
      <c r="E13" s="109">
        <v>3.1334231805929917E-2</v>
      </c>
      <c r="F13" s="108">
        <v>101</v>
      </c>
      <c r="G13" s="109">
        <v>3.2591158438205869E-2</v>
      </c>
      <c r="H13" s="167">
        <v>-7.9207920792079167E-2</v>
      </c>
      <c r="J13" s="9"/>
      <c r="K13" s="9"/>
      <c r="L13" s="9"/>
    </row>
    <row r="14" spans="2:12">
      <c r="B14" s="111">
        <v>10</v>
      </c>
      <c r="C14" s="112" t="s">
        <v>84</v>
      </c>
      <c r="D14" s="113">
        <v>72</v>
      </c>
      <c r="E14" s="114">
        <v>2.4258760107816711E-2</v>
      </c>
      <c r="F14" s="113">
        <v>140</v>
      </c>
      <c r="G14" s="114">
        <v>4.5175863181671508E-2</v>
      </c>
      <c r="H14" s="168">
        <v>-0.48571428571428577</v>
      </c>
      <c r="J14" s="9"/>
      <c r="K14" s="9"/>
      <c r="L14" s="9"/>
    </row>
    <row r="15" spans="2:12">
      <c r="B15" s="223" t="s">
        <v>107</v>
      </c>
      <c r="C15" s="223"/>
      <c r="D15" s="137">
        <v>2329</v>
      </c>
      <c r="E15" s="138">
        <v>0.78470350404312661</v>
      </c>
      <c r="F15" s="137">
        <v>2368</v>
      </c>
      <c r="G15" s="138">
        <v>0.76411745724427249</v>
      </c>
      <c r="H15" s="139">
        <v>-1.6469594594594628E-2</v>
      </c>
    </row>
    <row r="16" spans="2:12">
      <c r="B16" s="223" t="s">
        <v>106</v>
      </c>
      <c r="C16" s="223"/>
      <c r="D16" s="137">
        <v>639</v>
      </c>
      <c r="E16" s="138">
        <v>0.21529649595687331</v>
      </c>
      <c r="F16" s="137">
        <v>731</v>
      </c>
      <c r="G16" s="138">
        <v>0.23588254275572765</v>
      </c>
      <c r="H16" s="139">
        <v>-0.12585499316005477</v>
      </c>
      <c r="I16" s="169"/>
    </row>
    <row r="17" spans="2:8">
      <c r="B17" s="224" t="s">
        <v>5</v>
      </c>
      <c r="C17" s="224"/>
      <c r="D17" s="140">
        <v>2968</v>
      </c>
      <c r="E17" s="141">
        <v>1.0000000000000007</v>
      </c>
      <c r="F17" s="140">
        <v>3099</v>
      </c>
      <c r="G17" s="141">
        <v>0.99999999999999944</v>
      </c>
      <c r="H17" s="202">
        <v>-4.2271700548564106E-2</v>
      </c>
    </row>
    <row r="18" spans="2:8" ht="12.75" customHeight="1">
      <c r="B18" s="236" t="s">
        <v>72</v>
      </c>
      <c r="C18" s="236"/>
      <c r="D18" s="236"/>
      <c r="E18" s="236"/>
      <c r="F18" s="236"/>
      <c r="G18" s="236"/>
      <c r="H18" s="236"/>
    </row>
    <row r="19" spans="2:8">
      <c r="B19" s="237" t="s">
        <v>41</v>
      </c>
      <c r="C19" s="237"/>
      <c r="D19" s="237"/>
      <c r="E19" s="237"/>
      <c r="F19" s="237"/>
      <c r="G19" s="237"/>
      <c r="H19" s="237"/>
    </row>
    <row r="20" spans="2:8">
      <c r="B20" s="237"/>
      <c r="C20" s="237"/>
      <c r="D20" s="237"/>
      <c r="E20" s="237"/>
      <c r="F20" s="237"/>
      <c r="G20" s="237"/>
      <c r="H20" s="237"/>
    </row>
    <row r="22" spans="2:8">
      <c r="C22" s="170"/>
    </row>
    <row r="26" spans="2:8">
      <c r="C26" s="170"/>
    </row>
    <row r="28" spans="2:8">
      <c r="C28" s="170"/>
    </row>
    <row r="33" spans="3:3">
      <c r="C33" s="170"/>
    </row>
    <row r="39" spans="3:3">
      <c r="C39" s="170"/>
    </row>
    <row r="43" spans="3:3">
      <c r="C43" s="170"/>
    </row>
    <row r="47" spans="3:3">
      <c r="C47" s="170"/>
    </row>
    <row r="52" spans="3:3">
      <c r="C52" s="170"/>
    </row>
    <row r="58" spans="3:3">
      <c r="C58" s="170"/>
    </row>
    <row r="71" spans="3:3">
      <c r="C71" s="170"/>
    </row>
    <row r="95" spans="3:3">
      <c r="C95" s="170"/>
    </row>
    <row r="107" spans="3:3">
      <c r="C107" s="170"/>
    </row>
    <row r="110" spans="3:3">
      <c r="C110" s="170"/>
    </row>
    <row r="111" spans="3:3">
      <c r="C111" s="170"/>
    </row>
    <row r="114" spans="3:3">
      <c r="C114" s="170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H5:H9">
    <cfRule type="cellIs" dxfId="8" priority="9" operator="lessThan">
      <formula>0</formula>
    </cfRule>
  </conditionalFormatting>
  <conditionalFormatting sqref="H10:H14">
    <cfRule type="cellIs" dxfId="7" priority="8" operator="lessThan">
      <formula>0</formula>
    </cfRule>
  </conditionalFormatting>
  <conditionalFormatting sqref="H5:H14">
    <cfRule type="cellIs" dxfId="6" priority="7" operator="equal">
      <formula>0</formula>
    </cfRule>
  </conditionalFormatting>
  <conditionalFormatting sqref="E5:E14 G5:G14">
    <cfRule type="cellIs" dxfId="5" priority="6" operator="equal">
      <formula>0</formula>
    </cfRule>
  </conditionalFormatting>
  <conditionalFormatting sqref="D5:D14">
    <cfRule type="cellIs" dxfId="4" priority="5" operator="equal">
      <formula>0</formula>
    </cfRule>
  </conditionalFormatting>
  <conditionalFormatting sqref="F5:F14">
    <cfRule type="cellIs" dxfId="3" priority="4" operator="equal">
      <formula>0</formula>
    </cfRule>
  </conditionalFormatting>
  <conditionalFormatting sqref="H15:H16">
    <cfRule type="cellIs" dxfId="2" priority="3" operator="lessThan">
      <formula>0</formula>
    </cfRule>
  </conditionalFormatting>
  <conditionalFormatting sqref="H15:H16">
    <cfRule type="cellIs" dxfId="1" priority="2" stopIfTrue="1" operator="lessThan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A1:AH37"/>
  <sheetViews>
    <sheetView showGridLines="0" zoomScale="90" zoomScaleNormal="90" workbookViewId="0">
      <selection activeCell="B9" sqref="B9:C9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05" t="s">
        <v>125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T1" s="205" t="s">
        <v>91</v>
      </c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</row>
    <row r="2" spans="1:34" ht="15.75" customHeight="1">
      <c r="A2" s="171" t="s">
        <v>6</v>
      </c>
      <c r="B2" s="152" t="s">
        <v>7</v>
      </c>
      <c r="C2" s="152" t="s">
        <v>8</v>
      </c>
      <c r="D2" s="151" t="s">
        <v>1</v>
      </c>
      <c r="E2" s="151" t="s">
        <v>9</v>
      </c>
      <c r="F2" s="151" t="s">
        <v>10</v>
      </c>
      <c r="G2" s="151" t="s">
        <v>11</v>
      </c>
      <c r="H2" s="151" t="s">
        <v>12</v>
      </c>
      <c r="I2" s="151" t="s">
        <v>13</v>
      </c>
      <c r="J2" s="151" t="s">
        <v>14</v>
      </c>
      <c r="K2" s="151" t="s">
        <v>15</v>
      </c>
      <c r="L2" s="151" t="s">
        <v>16</v>
      </c>
      <c r="M2" s="151" t="s">
        <v>17</v>
      </c>
      <c r="N2" s="151" t="s">
        <v>5</v>
      </c>
      <c r="T2" s="171" t="s">
        <v>6</v>
      </c>
      <c r="U2" s="152" t="s">
        <v>7</v>
      </c>
      <c r="V2" s="152" t="s">
        <v>8</v>
      </c>
      <c r="W2" s="151" t="s">
        <v>1</v>
      </c>
      <c r="X2" s="151" t="s">
        <v>9</v>
      </c>
      <c r="Y2" s="151" t="s">
        <v>10</v>
      </c>
      <c r="Z2" s="151" t="s">
        <v>11</v>
      </c>
      <c r="AA2" s="151" t="s">
        <v>12</v>
      </c>
      <c r="AB2" s="151" t="s">
        <v>13</v>
      </c>
      <c r="AC2" s="151" t="s">
        <v>14</v>
      </c>
      <c r="AD2" s="151" t="s">
        <v>15</v>
      </c>
      <c r="AE2" s="151" t="s">
        <v>16</v>
      </c>
      <c r="AF2" s="151" t="s">
        <v>17</v>
      </c>
      <c r="AG2" s="151" t="s">
        <v>5</v>
      </c>
    </row>
    <row r="3" spans="1:34" ht="15.75" customHeight="1">
      <c r="A3" s="158" t="s">
        <v>4</v>
      </c>
      <c r="B3" s="85">
        <v>3346</v>
      </c>
      <c r="C3" s="85">
        <v>3853</v>
      </c>
      <c r="D3" s="85">
        <v>6614</v>
      </c>
      <c r="E3" s="85">
        <v>7235</v>
      </c>
      <c r="F3" s="85"/>
      <c r="G3" s="85"/>
      <c r="H3" s="85"/>
      <c r="I3" s="85"/>
      <c r="J3" s="85"/>
      <c r="K3" s="85"/>
      <c r="L3" s="85"/>
      <c r="M3" s="85"/>
      <c r="N3" s="85">
        <f>SUM(B3:M3)</f>
        <v>21048</v>
      </c>
      <c r="O3" s="16">
        <f>N3/N5</f>
        <v>0.84635489967429334</v>
      </c>
      <c r="T3" s="158" t="s">
        <v>4</v>
      </c>
      <c r="U3" s="85">
        <v>2855</v>
      </c>
      <c r="V3" s="85">
        <v>3810</v>
      </c>
      <c r="W3" s="85">
        <v>6696</v>
      </c>
      <c r="X3" s="85">
        <v>6795</v>
      </c>
      <c r="Y3" s="85">
        <v>7438</v>
      </c>
      <c r="Z3" s="85">
        <v>7071</v>
      </c>
      <c r="AA3" s="85">
        <v>6571</v>
      </c>
      <c r="AB3" s="85">
        <v>5398</v>
      </c>
      <c r="AC3" s="85">
        <v>4265</v>
      </c>
      <c r="AD3" s="85">
        <v>3421</v>
      </c>
      <c r="AE3" s="85">
        <v>3097</v>
      </c>
      <c r="AF3" s="85">
        <v>2456</v>
      </c>
      <c r="AG3" s="85">
        <f>SUM(U3:AF3)</f>
        <v>59873</v>
      </c>
    </row>
    <row r="4" spans="1:34" ht="15.75" customHeight="1">
      <c r="A4" s="158" t="s">
        <v>3</v>
      </c>
      <c r="B4" s="85">
        <v>680</v>
      </c>
      <c r="C4" s="85">
        <v>775</v>
      </c>
      <c r="D4" s="85">
        <v>1151</v>
      </c>
      <c r="E4" s="85">
        <v>1215</v>
      </c>
      <c r="F4" s="85"/>
      <c r="G4" s="85"/>
      <c r="H4" s="85"/>
      <c r="I4" s="85"/>
      <c r="J4" s="85"/>
      <c r="K4" s="85"/>
      <c r="L4" s="85"/>
      <c r="M4" s="85"/>
      <c r="N4" s="85">
        <f>SUM(B4:M4)</f>
        <v>3821</v>
      </c>
      <c r="O4" s="16">
        <f>N4/N5</f>
        <v>0.15364510032570669</v>
      </c>
      <c r="T4" s="158" t="s">
        <v>3</v>
      </c>
      <c r="U4" s="85">
        <v>491</v>
      </c>
      <c r="V4" s="85">
        <v>640</v>
      </c>
      <c r="W4" s="85">
        <v>1199</v>
      </c>
      <c r="X4" s="85">
        <v>1168</v>
      </c>
      <c r="Y4" s="85">
        <v>1356</v>
      </c>
      <c r="Z4" s="85">
        <v>1429</v>
      </c>
      <c r="AA4" s="85">
        <v>1367</v>
      </c>
      <c r="AB4" s="85">
        <v>1344</v>
      </c>
      <c r="AC4" s="85">
        <v>958</v>
      </c>
      <c r="AD4" s="85">
        <v>765</v>
      </c>
      <c r="AE4" s="85">
        <v>751</v>
      </c>
      <c r="AF4" s="85">
        <v>554</v>
      </c>
      <c r="AG4" s="85">
        <f>SUM(U4:AF4)</f>
        <v>12022</v>
      </c>
    </row>
    <row r="5" spans="1:34">
      <c r="A5" s="172" t="s">
        <v>115</v>
      </c>
      <c r="B5" s="154">
        <f>SUM(B3:B4)</f>
        <v>4026</v>
      </c>
      <c r="C5" s="154">
        <f>SUM(C3:C4)</f>
        <v>4628</v>
      </c>
      <c r="D5" s="154">
        <f>SUM(D3:D4)</f>
        <v>7765</v>
      </c>
      <c r="E5" s="154">
        <v>8450</v>
      </c>
      <c r="F5" s="154"/>
      <c r="G5" s="154"/>
      <c r="H5" s="154"/>
      <c r="I5" s="154"/>
      <c r="J5" s="154"/>
      <c r="K5" s="154"/>
      <c r="L5" s="154"/>
      <c r="M5" s="154"/>
      <c r="N5" s="154">
        <f>SUM(B5:M5)</f>
        <v>24869</v>
      </c>
      <c r="O5" s="16">
        <v>1</v>
      </c>
      <c r="T5" s="172" t="s">
        <v>87</v>
      </c>
      <c r="U5" s="154">
        <f>SUM(U3:U4)</f>
        <v>3346</v>
      </c>
      <c r="V5" s="154">
        <f>SUM(V3:V4)</f>
        <v>4450</v>
      </c>
      <c r="W5" s="154">
        <f>SUM(W3:W4)</f>
        <v>7895</v>
      </c>
      <c r="X5" s="154">
        <f>SUM(X3:X4)</f>
        <v>7963</v>
      </c>
      <c r="Y5" s="154">
        <f t="shared" ref="Y5:AF5" si="0">SUM(Y3:Y4)</f>
        <v>8794</v>
      </c>
      <c r="Z5" s="154">
        <f t="shared" si="0"/>
        <v>8500</v>
      </c>
      <c r="AA5" s="154">
        <f t="shared" si="0"/>
        <v>7938</v>
      </c>
      <c r="AB5" s="154">
        <f t="shared" si="0"/>
        <v>6742</v>
      </c>
      <c r="AC5" s="154">
        <f t="shared" si="0"/>
        <v>5223</v>
      </c>
      <c r="AD5" s="154">
        <f t="shared" si="0"/>
        <v>4186</v>
      </c>
      <c r="AE5" s="154">
        <f t="shared" si="0"/>
        <v>3848</v>
      </c>
      <c r="AF5" s="154">
        <f t="shared" si="0"/>
        <v>3010</v>
      </c>
      <c r="AG5" s="154">
        <f>SUM(U5:AF5)</f>
        <v>71895</v>
      </c>
    </row>
    <row r="6" spans="1:34" ht="15.75" customHeight="1">
      <c r="A6" s="173" t="s">
        <v>116</v>
      </c>
      <c r="B6" s="174">
        <f>B5/AF5-1</f>
        <v>0.33754152823920269</v>
      </c>
      <c r="C6" s="174">
        <f>C5/B5-1</f>
        <v>0.14952806756085435</v>
      </c>
      <c r="D6" s="174">
        <f>D5/C5-1</f>
        <v>0.67783059636992227</v>
      </c>
      <c r="E6" s="174">
        <v>8.8216355441081751E-2</v>
      </c>
      <c r="F6" s="174"/>
      <c r="G6" s="174"/>
      <c r="H6" s="174"/>
      <c r="I6" s="174"/>
      <c r="J6" s="174"/>
      <c r="K6" s="174"/>
      <c r="L6" s="174"/>
      <c r="M6" s="174"/>
      <c r="N6" s="175"/>
      <c r="T6" s="69"/>
      <c r="U6" s="69"/>
      <c r="V6" s="69"/>
      <c r="W6" s="70"/>
      <c r="X6" s="70"/>
      <c r="Y6" s="51"/>
      <c r="AG6" s="4"/>
    </row>
    <row r="7" spans="1:34" ht="15.75" customHeight="1">
      <c r="A7" s="173" t="s">
        <v>117</v>
      </c>
      <c r="B7" s="176">
        <f>B5/U5-1</f>
        <v>0.20322773460848764</v>
      </c>
      <c r="C7" s="176">
        <f>C5/V5-1</f>
        <v>4.0000000000000036E-2</v>
      </c>
      <c r="D7" s="176">
        <f>D5/W5-1</f>
        <v>-1.6466117796073432E-2</v>
      </c>
      <c r="E7" s="176">
        <v>6.1157855079743806E-2</v>
      </c>
      <c r="F7" s="176"/>
      <c r="G7" s="176"/>
      <c r="H7" s="176"/>
      <c r="I7" s="176"/>
      <c r="J7" s="176"/>
      <c r="K7" s="176"/>
      <c r="L7" s="176"/>
      <c r="M7" s="176"/>
      <c r="N7" s="176">
        <f ca="1">+N5/F13-1</f>
        <v>5.1365519573856488E-2</v>
      </c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7"/>
    </row>
    <row r="8" spans="1:34">
      <c r="A8" s="51"/>
      <c r="B8" s="40"/>
      <c r="C8" s="51"/>
      <c r="D8" s="51"/>
      <c r="E8" s="51"/>
      <c r="N8" s="4"/>
    </row>
    <row r="9" spans="1:34" ht="28.5" customHeight="1">
      <c r="A9" s="216" t="s">
        <v>6</v>
      </c>
      <c r="B9" s="232" t="str">
        <f>'R_MP NEW 2023vs2022'!B12:C12</f>
        <v>APRIL</v>
      </c>
      <c r="C9" s="232"/>
      <c r="D9" s="233" t="s">
        <v>32</v>
      </c>
      <c r="E9" s="234" t="str">
        <f>'R_PTW 2023vs2022'!E9:F9</f>
        <v>JANUARY-APRIL</v>
      </c>
      <c r="F9" s="234"/>
      <c r="G9" s="233" t="s">
        <v>32</v>
      </c>
      <c r="N9" s="4"/>
    </row>
    <row r="10" spans="1:34" ht="26.25" customHeight="1">
      <c r="A10" s="216"/>
      <c r="B10" s="94">
        <f>'R_MP NEW 2023vs2022'!B13</f>
        <v>2023</v>
      </c>
      <c r="C10" s="94">
        <f>'R_MP NEW 2023vs2022'!C13</f>
        <v>2022</v>
      </c>
      <c r="D10" s="233"/>
      <c r="E10" s="94">
        <f>'R_MP NEW 2023vs2022'!E13</f>
        <v>2023</v>
      </c>
      <c r="F10" s="94">
        <f>'R_MP NEW 2023vs2022'!F13</f>
        <v>2022</v>
      </c>
      <c r="G10" s="233"/>
      <c r="H10" s="5"/>
      <c r="N10" s="4"/>
    </row>
    <row r="11" spans="1:34" ht="18" customHeight="1">
      <c r="A11" s="158" t="s">
        <v>23</v>
      </c>
      <c r="B11" s="177">
        <f ca="1">OFFSET(A3,,COUNTA(B3:M3),,)</f>
        <v>7235</v>
      </c>
      <c r="C11" s="177">
        <f ca="1">OFFSET(T3,,COUNTA(B3:M3),,)</f>
        <v>6795</v>
      </c>
      <c r="D11" s="178">
        <f ca="1">+B11/C11-1</f>
        <v>6.4753495217071411E-2</v>
      </c>
      <c r="E11" s="177">
        <f>N3</f>
        <v>21048</v>
      </c>
      <c r="F11" s="158">
        <f ca="1">SUM(OFFSET(U3,,,,COUNTA(B3:M3)))</f>
        <v>20156</v>
      </c>
      <c r="G11" s="178">
        <f ca="1">+E11/F11-1</f>
        <v>4.4254812462790172E-2</v>
      </c>
      <c r="H11" s="5"/>
      <c r="N11" s="4"/>
      <c r="AH11" s="16"/>
    </row>
    <row r="12" spans="1:34" ht="18" customHeight="1">
      <c r="A12" s="158" t="s">
        <v>24</v>
      </c>
      <c r="B12" s="177">
        <f ca="1">OFFSET(A4,,COUNTA(B4:M4),,)</f>
        <v>1215</v>
      </c>
      <c r="C12" s="177">
        <f ca="1">OFFSET(T4,,COUNTA(B4:M4),,)</f>
        <v>1168</v>
      </c>
      <c r="D12" s="178">
        <f ca="1">+B12/C12-1</f>
        <v>4.0239726027397227E-2</v>
      </c>
      <c r="E12" s="177">
        <f>N4</f>
        <v>3821</v>
      </c>
      <c r="F12" s="158">
        <f ca="1">SUM(OFFSET(U4,,,,COUNTA(B4:M4)))</f>
        <v>3498</v>
      </c>
      <c r="G12" s="178">
        <f ca="1">+E12/F12-1</f>
        <v>9.2338479130932072E-2</v>
      </c>
      <c r="N12" s="4"/>
      <c r="Q12" s="17"/>
      <c r="AH12" s="16"/>
    </row>
    <row r="13" spans="1:34" ht="18" customHeight="1">
      <c r="A13" s="179" t="s">
        <v>5</v>
      </c>
      <c r="B13" s="179">
        <f ca="1">SUM(B11:B12)</f>
        <v>8450</v>
      </c>
      <c r="C13" s="179">
        <f ca="1">SUM(C11:C12)</f>
        <v>7963</v>
      </c>
      <c r="D13" s="180">
        <f ca="1">+B13/C13-1</f>
        <v>6.1157855079743806E-2</v>
      </c>
      <c r="E13" s="179">
        <f>SUM(E11:E12)</f>
        <v>24869</v>
      </c>
      <c r="F13" s="179">
        <f ca="1">SUM(F11:F12)</f>
        <v>23654</v>
      </c>
      <c r="G13" s="180">
        <f ca="1">+E13/F13-1</f>
        <v>5.1365519573856488E-2</v>
      </c>
      <c r="N13" s="4"/>
    </row>
    <row r="14" spans="1:34">
      <c r="A14" s="51"/>
      <c r="B14" s="40"/>
      <c r="C14" s="51"/>
      <c r="D14" s="51"/>
      <c r="E14" s="51"/>
      <c r="N14" s="4"/>
    </row>
    <row r="15" spans="1:34">
      <c r="A15" s="51"/>
      <c r="B15" s="40"/>
      <c r="C15" s="51"/>
      <c r="D15" s="51"/>
      <c r="E15" s="51"/>
      <c r="N15" s="4"/>
    </row>
    <row r="16" spans="1:34">
      <c r="A16" s="51"/>
      <c r="B16" s="40"/>
      <c r="C16" s="51"/>
      <c r="D16" s="51"/>
      <c r="E16" s="51"/>
    </row>
    <row r="19" spans="8:9">
      <c r="H19" s="4"/>
    </row>
    <row r="23" spans="8:9">
      <c r="I23" s="4"/>
    </row>
    <row r="36" spans="1:1">
      <c r="A36" s="3" t="s">
        <v>72</v>
      </c>
    </row>
    <row r="37" spans="1:1">
      <c r="A37" s="3" t="s">
        <v>41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5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61"/>
  <sheetViews>
    <sheetView showGridLines="0" topLeftCell="A17" zoomScale="80" zoomScaleNormal="80" workbookViewId="0">
      <selection activeCell="B35" sqref="B3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14" t="s">
        <v>126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1"/>
    </row>
    <row r="3" spans="1:18" ht="21" customHeight="1">
      <c r="A3" s="240" t="s">
        <v>4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78"/>
    </row>
    <row r="4" spans="1:18" ht="13.5" customHeight="1">
      <c r="A4" s="181"/>
      <c r="B4" s="181" t="s">
        <v>7</v>
      </c>
      <c r="C4" s="181" t="s">
        <v>8</v>
      </c>
      <c r="D4" s="181" t="s">
        <v>1</v>
      </c>
      <c r="E4" s="181" t="s">
        <v>9</v>
      </c>
      <c r="F4" s="181" t="s">
        <v>10</v>
      </c>
      <c r="G4" s="181" t="s">
        <v>11</v>
      </c>
      <c r="H4" s="181" t="s">
        <v>12</v>
      </c>
      <c r="I4" s="181" t="s">
        <v>13</v>
      </c>
      <c r="J4" s="181" t="s">
        <v>14</v>
      </c>
      <c r="K4" s="181" t="s">
        <v>15</v>
      </c>
      <c r="L4" s="181" t="s">
        <v>16</v>
      </c>
      <c r="M4" s="181" t="s">
        <v>17</v>
      </c>
      <c r="N4" s="181" t="s">
        <v>5</v>
      </c>
      <c r="O4" s="80"/>
      <c r="R4" s="17"/>
    </row>
    <row r="5" spans="1:18" ht="13.5" customHeight="1">
      <c r="A5" s="182" t="s">
        <v>92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80"/>
      <c r="R5" s="17"/>
    </row>
    <row r="6" spans="1:18" ht="13.5" customHeight="1">
      <c r="A6" s="183" t="s">
        <v>93</v>
      </c>
      <c r="B6" s="183">
        <f>'[1]R_PTW NEW 2023vs2022'!U3</f>
        <v>856</v>
      </c>
      <c r="C6" s="183">
        <f>'[1]R_PTW NEW 2023vs2022'!V3</f>
        <v>1276</v>
      </c>
      <c r="D6" s="183">
        <f>'[1]R_PTW NEW 2023vs2022'!W3</f>
        <v>2828</v>
      </c>
      <c r="E6" s="183">
        <f>'[1]R_PTW NEW 2023vs2022'!X3</f>
        <v>2875</v>
      </c>
      <c r="F6" s="183">
        <f>'[1]R_PTW NEW 2023vs2022'!Y3</f>
        <v>3412</v>
      </c>
      <c r="G6" s="183">
        <f>'[1]R_PTW NEW 2023vs2022'!Z3</f>
        <v>3241</v>
      </c>
      <c r="H6" s="183">
        <f>'[1]R_PTW NEW 2023vs2022'!AA3</f>
        <v>2715</v>
      </c>
      <c r="I6" s="183">
        <f>'[1]R_PTW NEW 2023vs2022'!AB3</f>
        <v>2326</v>
      </c>
      <c r="J6" s="183">
        <f>'[1]R_PTW NEW 2023vs2022'!AC3</f>
        <v>1469</v>
      </c>
      <c r="K6" s="183">
        <f>'[1]R_PTW NEW 2023vs2022'!AD3</f>
        <v>1176</v>
      </c>
      <c r="L6" s="183">
        <f>'[1]R_PTW NEW 2023vs2022'!AE3</f>
        <v>936</v>
      </c>
      <c r="M6" s="183">
        <f>'[1]R_PTW NEW 2023vs2022'!AF3</f>
        <v>800</v>
      </c>
      <c r="N6" s="183">
        <f>SUM(B6:M6)</f>
        <v>23910</v>
      </c>
      <c r="O6" s="80"/>
      <c r="R6" s="17"/>
    </row>
    <row r="7" spans="1:18" ht="13.5" customHeight="1">
      <c r="A7" s="183" t="s">
        <v>94</v>
      </c>
      <c r="B7" s="183">
        <f>'[1]R_PTW USED 2023vs2022'!U3</f>
        <v>2855</v>
      </c>
      <c r="C7" s="183">
        <f>'[1]R_PTW USED 2023vs2022'!V3</f>
        <v>3810</v>
      </c>
      <c r="D7" s="183">
        <f>'[1]R_PTW USED 2023vs2022'!W3</f>
        <v>6696</v>
      </c>
      <c r="E7" s="183">
        <f>'[1]R_PTW USED 2023vs2022'!X3</f>
        <v>6795</v>
      </c>
      <c r="F7" s="183">
        <f>'[1]R_PTW USED 2023vs2022'!Y3</f>
        <v>7438</v>
      </c>
      <c r="G7" s="183">
        <f>'[1]R_PTW USED 2023vs2022'!Z3</f>
        <v>7071</v>
      </c>
      <c r="H7" s="183">
        <f>'[1]R_PTW USED 2023vs2022'!AA3</f>
        <v>6571</v>
      </c>
      <c r="I7" s="183">
        <f>'[1]R_PTW USED 2023vs2022'!AB3</f>
        <v>5398</v>
      </c>
      <c r="J7" s="183">
        <f>'[1]R_PTW USED 2023vs2022'!AC3</f>
        <v>4265</v>
      </c>
      <c r="K7" s="183">
        <f>'[1]R_PTW USED 2023vs2022'!AD3</f>
        <v>3421</v>
      </c>
      <c r="L7" s="183">
        <f>'[1]R_PTW USED 2023vs2022'!AE3</f>
        <v>3097</v>
      </c>
      <c r="M7" s="183">
        <f>'[1]R_PTW USED 2023vs2022'!AF3</f>
        <v>2456</v>
      </c>
      <c r="N7" s="183">
        <f>SUM(B7:M7)</f>
        <v>59873</v>
      </c>
      <c r="O7" s="80"/>
      <c r="R7" s="17"/>
    </row>
    <row r="8" spans="1:18" ht="13.5" customHeight="1">
      <c r="A8" s="184" t="s">
        <v>95</v>
      </c>
      <c r="B8" s="184">
        <f>B6+B7</f>
        <v>3711</v>
      </c>
      <c r="C8" s="184">
        <f t="shared" ref="C8:M8" si="0">C6+C7</f>
        <v>5086</v>
      </c>
      <c r="D8" s="184">
        <f t="shared" si="0"/>
        <v>9524</v>
      </c>
      <c r="E8" s="184">
        <f t="shared" si="0"/>
        <v>9670</v>
      </c>
      <c r="F8" s="184">
        <f t="shared" si="0"/>
        <v>10850</v>
      </c>
      <c r="G8" s="184">
        <f t="shared" si="0"/>
        <v>10312</v>
      </c>
      <c r="H8" s="184">
        <f t="shared" si="0"/>
        <v>9286</v>
      </c>
      <c r="I8" s="184">
        <f t="shared" si="0"/>
        <v>7724</v>
      </c>
      <c r="J8" s="184">
        <f t="shared" si="0"/>
        <v>5734</v>
      </c>
      <c r="K8" s="184">
        <f t="shared" si="0"/>
        <v>4597</v>
      </c>
      <c r="L8" s="184">
        <f t="shared" si="0"/>
        <v>4033</v>
      </c>
      <c r="M8" s="184">
        <f t="shared" si="0"/>
        <v>3256</v>
      </c>
      <c r="N8" s="184">
        <f>SUM(B8:M8)</f>
        <v>83783</v>
      </c>
      <c r="O8" s="80"/>
      <c r="R8" s="17"/>
    </row>
    <row r="9" spans="1:18" ht="13.5" customHeight="1">
      <c r="A9" s="182" t="s">
        <v>130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80"/>
      <c r="R9" s="17"/>
    </row>
    <row r="10" spans="1:18">
      <c r="A10" s="185" t="s">
        <v>133</v>
      </c>
      <c r="B10" s="185">
        <v>1126</v>
      </c>
      <c r="C10" s="185">
        <v>1524</v>
      </c>
      <c r="D10" s="185">
        <v>3134</v>
      </c>
      <c r="E10" s="185">
        <v>3577</v>
      </c>
      <c r="F10" s="185"/>
      <c r="G10" s="185"/>
      <c r="H10" s="185"/>
      <c r="I10" s="185"/>
      <c r="J10" s="185"/>
      <c r="K10" s="185"/>
      <c r="L10" s="185"/>
      <c r="M10" s="185"/>
      <c r="N10" s="185">
        <f>SUM(B10:M10)</f>
        <v>9361</v>
      </c>
      <c r="O10" s="80"/>
      <c r="R10" s="17"/>
    </row>
    <row r="11" spans="1:18" s="17" customFormat="1">
      <c r="A11" s="183" t="s">
        <v>132</v>
      </c>
      <c r="B11" s="183">
        <v>3346</v>
      </c>
      <c r="C11" s="183">
        <v>3853</v>
      </c>
      <c r="D11" s="183">
        <v>6614</v>
      </c>
      <c r="E11" s="183">
        <v>7235</v>
      </c>
      <c r="F11" s="183"/>
      <c r="G11" s="183"/>
      <c r="H11" s="183"/>
      <c r="I11" s="183"/>
      <c r="J11" s="183"/>
      <c r="K11" s="183"/>
      <c r="L11" s="183"/>
      <c r="M11" s="183"/>
      <c r="N11" s="183">
        <f>SUM(B11:M11)</f>
        <v>21048</v>
      </c>
      <c r="O11" s="83"/>
    </row>
    <row r="12" spans="1:18">
      <c r="A12" s="184" t="s">
        <v>131</v>
      </c>
      <c r="B12" s="184">
        <v>4472</v>
      </c>
      <c r="C12" s="184">
        <v>5377</v>
      </c>
      <c r="D12" s="184">
        <v>9748</v>
      </c>
      <c r="E12" s="184">
        <v>10812</v>
      </c>
      <c r="F12" s="184"/>
      <c r="G12" s="184"/>
      <c r="H12" s="184"/>
      <c r="I12" s="184"/>
      <c r="J12" s="184"/>
      <c r="K12" s="184"/>
      <c r="L12" s="184"/>
      <c r="M12" s="184"/>
      <c r="N12" s="184">
        <f>SUM(B12:M12)</f>
        <v>30409</v>
      </c>
      <c r="O12" s="16"/>
      <c r="R12" s="17"/>
    </row>
    <row r="13" spans="1:18" ht="13.5" customHeight="1">
      <c r="A13" s="185" t="s">
        <v>18</v>
      </c>
      <c r="B13" s="186">
        <v>0.20506601994071683</v>
      </c>
      <c r="C13" s="186">
        <v>5.721588674793554E-2</v>
      </c>
      <c r="D13" s="186">
        <v>2.351952960940773E-2</v>
      </c>
      <c r="E13" s="186">
        <v>0.11809720785935873</v>
      </c>
      <c r="F13" s="186"/>
      <c r="G13" s="186"/>
      <c r="H13" s="186"/>
      <c r="I13" s="186"/>
      <c r="J13" s="186"/>
      <c r="K13" s="186"/>
      <c r="L13" s="186"/>
      <c r="M13" s="186"/>
      <c r="N13" s="186">
        <f ca="1">+N12/SUM(OFFSET(B8,,,,COUNTA(B10:M10)))-1</f>
        <v>8.6384909435175627E-2</v>
      </c>
      <c r="O13" s="80"/>
      <c r="R13" s="17"/>
    </row>
    <row r="14" spans="1:18">
      <c r="A14" s="185" t="s">
        <v>19</v>
      </c>
      <c r="B14" s="186">
        <v>0.31542056074766345</v>
      </c>
      <c r="C14" s="186">
        <v>0.19435736677115978</v>
      </c>
      <c r="D14" s="186">
        <v>0.10820367751060811</v>
      </c>
      <c r="E14" s="186">
        <v>0.24417391304347835</v>
      </c>
      <c r="F14" s="186"/>
      <c r="G14" s="186"/>
      <c r="H14" s="186"/>
      <c r="I14" s="186"/>
      <c r="J14" s="186"/>
      <c r="K14" s="186"/>
      <c r="L14" s="186"/>
      <c r="M14" s="186"/>
      <c r="N14" s="186">
        <f ca="1">+N10/SUM(OFFSET(B6,,,,COUNTA(B10:M10)))-1</f>
        <v>0.19476707083599232</v>
      </c>
      <c r="O14" s="80"/>
      <c r="R14" s="17"/>
    </row>
    <row r="15" spans="1:18" s="17" customFormat="1">
      <c r="A15" s="185" t="s">
        <v>20</v>
      </c>
      <c r="B15" s="186">
        <v>0.1719789842381787</v>
      </c>
      <c r="C15" s="186">
        <v>1.128608923884511E-2</v>
      </c>
      <c r="D15" s="186">
        <v>-1.2246117084826813E-2</v>
      </c>
      <c r="E15" s="186">
        <v>6.4753495217071411E-2</v>
      </c>
      <c r="F15" s="186"/>
      <c r="G15" s="186"/>
      <c r="H15" s="186"/>
      <c r="I15" s="186"/>
      <c r="J15" s="186"/>
      <c r="K15" s="186"/>
      <c r="L15" s="186"/>
      <c r="M15" s="186"/>
      <c r="N15" s="186">
        <f ca="1">+N11/SUM(OFFSET(B7,,,,COUNTA(B10:M10)))-1</f>
        <v>4.4254812462790172E-2</v>
      </c>
      <c r="O15" s="83"/>
    </row>
    <row r="16" spans="1:18">
      <c r="A16" s="185" t="s">
        <v>21</v>
      </c>
      <c r="B16" s="186">
        <v>0.25178890876565296</v>
      </c>
      <c r="C16" s="186">
        <v>0.2834294216105635</v>
      </c>
      <c r="D16" s="186">
        <v>0.32150184653262209</v>
      </c>
      <c r="E16" s="186">
        <v>0.33083610802811692</v>
      </c>
      <c r="F16" s="186"/>
      <c r="G16" s="186"/>
      <c r="H16" s="186"/>
      <c r="I16" s="186"/>
      <c r="J16" s="186"/>
      <c r="K16" s="186"/>
      <c r="L16" s="186"/>
      <c r="M16" s="186"/>
      <c r="N16" s="186">
        <f>+N10/N12</f>
        <v>0.30783649577427735</v>
      </c>
      <c r="O16" s="16"/>
      <c r="R16" s="17"/>
    </row>
    <row r="17" spans="1:18">
      <c r="A17" s="17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R17" s="17"/>
    </row>
    <row r="18" spans="1:18">
      <c r="A18" s="240" t="s">
        <v>3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78"/>
      <c r="R18" s="17"/>
    </row>
    <row r="19" spans="1:18">
      <c r="A19" s="181"/>
      <c r="B19" s="181" t="s">
        <v>7</v>
      </c>
      <c r="C19" s="181" t="s">
        <v>8</v>
      </c>
      <c r="D19" s="181" t="s">
        <v>1</v>
      </c>
      <c r="E19" s="181" t="s">
        <v>9</v>
      </c>
      <c r="F19" s="181" t="s">
        <v>10</v>
      </c>
      <c r="G19" s="181" t="s">
        <v>11</v>
      </c>
      <c r="H19" s="181" t="s">
        <v>12</v>
      </c>
      <c r="I19" s="181" t="s">
        <v>13</v>
      </c>
      <c r="J19" s="181" t="s">
        <v>14</v>
      </c>
      <c r="K19" s="181" t="s">
        <v>15</v>
      </c>
      <c r="L19" s="181" t="s">
        <v>16</v>
      </c>
      <c r="M19" s="181" t="s">
        <v>17</v>
      </c>
      <c r="N19" s="181" t="s">
        <v>5</v>
      </c>
      <c r="O19" s="80"/>
      <c r="R19" s="17"/>
    </row>
    <row r="20" spans="1:18">
      <c r="A20" s="187" t="s">
        <v>92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80"/>
      <c r="R20" s="17"/>
    </row>
    <row r="21" spans="1:18">
      <c r="A21" s="183" t="s">
        <v>96</v>
      </c>
      <c r="B21" s="201">
        <f>'[1]R_PTW NEW 2023vs2022'!U4</f>
        <v>355</v>
      </c>
      <c r="C21" s="201">
        <f>'[1]R_PTW NEW 2023vs2022'!V4</f>
        <v>496</v>
      </c>
      <c r="D21" s="201">
        <f>'[1]R_PTW NEW 2023vs2022'!W4</f>
        <v>1041</v>
      </c>
      <c r="E21" s="201">
        <f>'[1]R_PTW NEW 2023vs2022'!X4</f>
        <v>1207</v>
      </c>
      <c r="F21" s="201">
        <f>'[1]R_PTW NEW 2023vs2022'!Y4</f>
        <v>1469</v>
      </c>
      <c r="G21" s="201">
        <f>'[1]R_PTW NEW 2023vs2022'!Z4</f>
        <v>1513</v>
      </c>
      <c r="H21" s="201">
        <f>'[1]R_PTW NEW 2023vs2022'!AA4</f>
        <v>1390</v>
      </c>
      <c r="I21" s="201">
        <f>'[1]R_PTW NEW 2023vs2022'!AB4</f>
        <v>1276</v>
      </c>
      <c r="J21" s="201">
        <f>'[1]R_PTW NEW 2023vs2022'!AC4</f>
        <v>965</v>
      </c>
      <c r="K21" s="201">
        <f>'[1]R_PTW NEW 2023vs2022'!AD4</f>
        <v>697</v>
      </c>
      <c r="L21" s="201">
        <f>'[1]R_PTW NEW 2023vs2022'!AE4</f>
        <v>562</v>
      </c>
      <c r="M21" s="201">
        <f>'[1]R_PTW NEW 2023vs2022'!AF4</f>
        <v>443</v>
      </c>
      <c r="N21" s="183">
        <f>SUM(B21:M21)</f>
        <v>11414</v>
      </c>
      <c r="O21" s="80"/>
      <c r="R21" s="17"/>
    </row>
    <row r="22" spans="1:18" ht="21" customHeight="1">
      <c r="A22" s="183" t="s">
        <v>97</v>
      </c>
      <c r="B22" s="183">
        <f>'[1]R_PTW USED 2023vs2022'!U4</f>
        <v>491</v>
      </c>
      <c r="C22" s="183">
        <f>'[1]R_PTW USED 2023vs2022'!V4</f>
        <v>640</v>
      </c>
      <c r="D22" s="183">
        <f>'[1]R_PTW USED 2023vs2022'!W4</f>
        <v>1199</v>
      </c>
      <c r="E22" s="183">
        <f>'[1]R_PTW USED 2023vs2022'!X4</f>
        <v>1168</v>
      </c>
      <c r="F22" s="183">
        <f>'[1]R_PTW USED 2023vs2022'!Y4</f>
        <v>1356</v>
      </c>
      <c r="G22" s="183">
        <f>'[1]R_PTW USED 2023vs2022'!Z4</f>
        <v>1429</v>
      </c>
      <c r="H22" s="183">
        <f>'[1]R_PTW USED 2023vs2022'!AA4</f>
        <v>1367</v>
      </c>
      <c r="I22" s="183">
        <f>'[1]R_PTW USED 2023vs2022'!AB4</f>
        <v>1344</v>
      </c>
      <c r="J22" s="183">
        <f>'[1]R_PTW USED 2023vs2022'!AC4</f>
        <v>958</v>
      </c>
      <c r="K22" s="183">
        <f>'[1]R_PTW USED 2023vs2022'!AD4</f>
        <v>765</v>
      </c>
      <c r="L22" s="183">
        <f>'[1]R_PTW USED 2023vs2022'!AE4</f>
        <v>751</v>
      </c>
      <c r="M22" s="183">
        <f>'[1]R_PTW USED 2023vs2022'!AF4</f>
        <v>554</v>
      </c>
      <c r="N22" s="183">
        <f>SUM(B22:M22)</f>
        <v>12022</v>
      </c>
      <c r="O22" s="80"/>
      <c r="R22" s="17"/>
    </row>
    <row r="23" spans="1:18">
      <c r="A23" s="184" t="s">
        <v>98</v>
      </c>
      <c r="B23" s="184">
        <f>B22+B21</f>
        <v>846</v>
      </c>
      <c r="C23" s="184">
        <f t="shared" ref="C23:M23" si="1">C22+C21</f>
        <v>1136</v>
      </c>
      <c r="D23" s="184">
        <f t="shared" si="1"/>
        <v>2240</v>
      </c>
      <c r="E23" s="184">
        <f t="shared" si="1"/>
        <v>2375</v>
      </c>
      <c r="F23" s="184">
        <f t="shared" si="1"/>
        <v>2825</v>
      </c>
      <c r="G23" s="184">
        <f t="shared" si="1"/>
        <v>2942</v>
      </c>
      <c r="H23" s="184">
        <f t="shared" si="1"/>
        <v>2757</v>
      </c>
      <c r="I23" s="184">
        <f t="shared" si="1"/>
        <v>2620</v>
      </c>
      <c r="J23" s="184">
        <f t="shared" si="1"/>
        <v>1923</v>
      </c>
      <c r="K23" s="184">
        <f t="shared" si="1"/>
        <v>1462</v>
      </c>
      <c r="L23" s="184">
        <f t="shared" si="1"/>
        <v>1313</v>
      </c>
      <c r="M23" s="184">
        <f t="shared" si="1"/>
        <v>997</v>
      </c>
      <c r="N23" s="184">
        <f>SUM(B23:M23)</f>
        <v>23436</v>
      </c>
      <c r="O23" s="80"/>
      <c r="R23" s="17"/>
    </row>
    <row r="24" spans="1:18">
      <c r="A24" s="187" t="s">
        <v>130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80"/>
      <c r="R24" s="17"/>
    </row>
    <row r="25" spans="1:18">
      <c r="A25" s="185" t="s">
        <v>129</v>
      </c>
      <c r="B25" s="185">
        <v>440</v>
      </c>
      <c r="C25" s="185">
        <v>501</v>
      </c>
      <c r="D25" s="185">
        <v>912</v>
      </c>
      <c r="E25" s="185">
        <v>1115</v>
      </c>
      <c r="F25" s="185"/>
      <c r="G25" s="185"/>
      <c r="H25" s="185"/>
      <c r="I25" s="185"/>
      <c r="J25" s="185"/>
      <c r="K25" s="185"/>
      <c r="L25" s="185"/>
      <c r="M25" s="185"/>
      <c r="N25" s="185">
        <f>SUM(B25:M25)</f>
        <v>2968</v>
      </c>
      <c r="O25" s="80"/>
      <c r="R25" s="17"/>
    </row>
    <row r="26" spans="1:18" s="17" customFormat="1">
      <c r="A26" s="183" t="s">
        <v>128</v>
      </c>
      <c r="B26" s="183">
        <v>680</v>
      </c>
      <c r="C26" s="183">
        <v>775</v>
      </c>
      <c r="D26" s="183">
        <v>1151</v>
      </c>
      <c r="E26" s="183">
        <v>1215</v>
      </c>
      <c r="F26" s="183"/>
      <c r="G26" s="183"/>
      <c r="H26" s="183"/>
      <c r="I26" s="183"/>
      <c r="J26" s="183"/>
      <c r="K26" s="183"/>
      <c r="L26" s="183"/>
      <c r="M26" s="183"/>
      <c r="N26" s="183">
        <f>SUM(B26:M26)</f>
        <v>3821</v>
      </c>
      <c r="O26" s="83"/>
    </row>
    <row r="27" spans="1:18">
      <c r="A27" s="184" t="s">
        <v>127</v>
      </c>
      <c r="B27" s="184">
        <v>1120</v>
      </c>
      <c r="C27" s="184">
        <v>1276</v>
      </c>
      <c r="D27" s="184">
        <v>2063</v>
      </c>
      <c r="E27" s="184">
        <v>2330</v>
      </c>
      <c r="F27" s="184"/>
      <c r="G27" s="184"/>
      <c r="H27" s="184"/>
      <c r="I27" s="184"/>
      <c r="J27" s="184"/>
      <c r="K27" s="184"/>
      <c r="L27" s="184"/>
      <c r="M27" s="184"/>
      <c r="N27" s="184">
        <f>SUM(B27:M27)</f>
        <v>6789</v>
      </c>
      <c r="O27" s="16"/>
    </row>
    <row r="28" spans="1:18">
      <c r="A28" s="185" t="s">
        <v>18</v>
      </c>
      <c r="B28" s="186">
        <v>0.32387706855791953</v>
      </c>
      <c r="C28" s="186">
        <v>0.12323943661971826</v>
      </c>
      <c r="D28" s="186">
        <v>-7.901785714285714E-2</v>
      </c>
      <c r="E28" s="186">
        <v>-1.8947368421052602E-2</v>
      </c>
      <c r="F28" s="186"/>
      <c r="G28" s="186"/>
      <c r="H28" s="186"/>
      <c r="I28" s="186"/>
      <c r="J28" s="186"/>
      <c r="K28" s="186"/>
      <c r="L28" s="186"/>
      <c r="M28" s="186"/>
      <c r="N28" s="186">
        <f ca="1">+N27/SUM(OFFSET(B23,,,,COUNTA(B25:M25)))-1</f>
        <v>2.910413824465663E-2</v>
      </c>
      <c r="O28" s="80"/>
      <c r="R28" s="17"/>
    </row>
    <row r="29" spans="1:18">
      <c r="A29" s="185" t="s">
        <v>19</v>
      </c>
      <c r="B29" s="186">
        <v>0.23943661971830976</v>
      </c>
      <c r="C29" s="186">
        <v>1.0080645161290258E-2</v>
      </c>
      <c r="D29" s="186">
        <v>-0.12391930835734866</v>
      </c>
      <c r="E29" s="186">
        <v>-7.6222038111019019E-2</v>
      </c>
      <c r="F29" s="186"/>
      <c r="G29" s="186"/>
      <c r="H29" s="186"/>
      <c r="I29" s="186"/>
      <c r="J29" s="186"/>
      <c r="K29" s="186"/>
      <c r="L29" s="186"/>
      <c r="M29" s="186"/>
      <c r="N29" s="186">
        <f ca="1">+N25/SUM(OFFSET(B21,,,,COUNTA(B25:M25)))-1</f>
        <v>-4.2271700548564106E-2</v>
      </c>
      <c r="O29" s="80"/>
      <c r="R29" s="17"/>
    </row>
    <row r="30" spans="1:18" s="17" customFormat="1">
      <c r="A30" s="185" t="s">
        <v>20</v>
      </c>
      <c r="B30" s="186">
        <v>0.38492871690427699</v>
      </c>
      <c r="C30" s="186">
        <v>0.2109375</v>
      </c>
      <c r="D30" s="186">
        <v>-4.0033361134278578E-2</v>
      </c>
      <c r="E30" s="186">
        <v>4.0239726027397227E-2</v>
      </c>
      <c r="F30" s="186"/>
      <c r="G30" s="186"/>
      <c r="H30" s="186"/>
      <c r="I30" s="186"/>
      <c r="J30" s="186"/>
      <c r="K30" s="186"/>
      <c r="L30" s="186"/>
      <c r="M30" s="186"/>
      <c r="N30" s="186">
        <f ca="1">+N26/SUM(OFFSET(B22,,,,COUNTA(B25:M25)))-1</f>
        <v>9.2338479130932072E-2</v>
      </c>
      <c r="O30" s="83"/>
    </row>
    <row r="31" spans="1:18">
      <c r="A31" s="185" t="s">
        <v>22</v>
      </c>
      <c r="B31" s="186">
        <v>0.39285714285714285</v>
      </c>
      <c r="C31" s="186">
        <v>0.39263322884012541</v>
      </c>
      <c r="D31" s="186">
        <v>0.44207464857004364</v>
      </c>
      <c r="E31" s="186">
        <v>0.47854077253218885</v>
      </c>
      <c r="F31" s="186"/>
      <c r="G31" s="186"/>
      <c r="H31" s="186"/>
      <c r="I31" s="186"/>
      <c r="J31" s="186"/>
      <c r="K31" s="186"/>
      <c r="L31" s="186"/>
      <c r="M31" s="186"/>
      <c r="N31" s="186">
        <f>+N25/N27</f>
        <v>0.43717778759758436</v>
      </c>
      <c r="O31" s="16"/>
    </row>
    <row r="34" spans="1:7" ht="23.25" customHeight="1">
      <c r="A34" s="246" t="s">
        <v>4</v>
      </c>
      <c r="B34" s="248" t="str">
        <f>'R_PTW USED 2023vs2022'!B9</f>
        <v>APRIL</v>
      </c>
      <c r="C34" s="249"/>
      <c r="D34" s="244" t="s">
        <v>134</v>
      </c>
      <c r="E34" s="234" t="s">
        <v>143</v>
      </c>
      <c r="F34" s="234"/>
      <c r="G34" s="244" t="s">
        <v>134</v>
      </c>
    </row>
    <row r="35" spans="1:7" ht="23.25" customHeight="1">
      <c r="A35" s="247"/>
      <c r="B35" s="94">
        <v>2023</v>
      </c>
      <c r="C35" s="94">
        <v>2022</v>
      </c>
      <c r="D35" s="245"/>
      <c r="E35" s="94">
        <v>2023</v>
      </c>
      <c r="F35" s="94">
        <v>2022</v>
      </c>
      <c r="G35" s="245"/>
    </row>
    <row r="36" spans="1:7">
      <c r="A36" s="188" t="s">
        <v>38</v>
      </c>
      <c r="B36" s="189">
        <f ca="1">OFFSET(A10,,COUNTA(B28:M28),,)</f>
        <v>3577</v>
      </c>
      <c r="C36" s="189">
        <f ca="1">OFFSET(A6,,COUNTA(B28:M28),,)</f>
        <v>2875</v>
      </c>
      <c r="D36" s="190">
        <f ca="1">+B36/C36-1</f>
        <v>0.24417391304347835</v>
      </c>
      <c r="E36" s="189">
        <f>N10</f>
        <v>9361</v>
      </c>
      <c r="F36" s="189">
        <f ca="1">SUM(OFFSET(B6,,,,COUNTA(B28:M28)))</f>
        <v>7835</v>
      </c>
      <c r="G36" s="190">
        <f ca="1">+E36/F36-1</f>
        <v>0.19476707083599232</v>
      </c>
    </row>
    <row r="37" spans="1:7">
      <c r="A37" s="191" t="s">
        <v>39</v>
      </c>
      <c r="B37" s="192">
        <f ca="1">OFFSET(A11,,COUNTA(B29:M29),,)</f>
        <v>7235</v>
      </c>
      <c r="C37" s="192">
        <f ca="1">OFFSET(A7,,COUNTA(B29:M29),,)</f>
        <v>6795</v>
      </c>
      <c r="D37" s="193">
        <f ca="1">+B37/C37-1</f>
        <v>6.4753495217071411E-2</v>
      </c>
      <c r="E37" s="192">
        <f>N11</f>
        <v>21048</v>
      </c>
      <c r="F37" s="192">
        <f ca="1">SUM(OFFSET(B7,,,,COUNTA(B29:M29)))</f>
        <v>20156</v>
      </c>
      <c r="G37" s="193">
        <f ca="1">+E37/F37-1</f>
        <v>4.4254812462790172E-2</v>
      </c>
    </row>
    <row r="38" spans="1:7">
      <c r="A38" s="179" t="s">
        <v>5</v>
      </c>
      <c r="B38" s="194">
        <f ca="1">SUM(B36:B37)</f>
        <v>10812</v>
      </c>
      <c r="C38" s="194">
        <f ca="1">SUM(C36:C37)</f>
        <v>9670</v>
      </c>
      <c r="D38" s="180">
        <f ca="1">+B38/C38-1</f>
        <v>0.11809720785935873</v>
      </c>
      <c r="E38" s="194">
        <f>SUM(E36:E37)</f>
        <v>30409</v>
      </c>
      <c r="F38" s="194">
        <f ca="1">SUM(F36:F37)</f>
        <v>27991</v>
      </c>
      <c r="G38" s="180">
        <f ca="1">+E38/F38-1</f>
        <v>8.6384909435175627E-2</v>
      </c>
    </row>
    <row r="41" spans="1:7" ht="20.25" customHeight="1">
      <c r="A41" s="216" t="s">
        <v>3</v>
      </c>
      <c r="B41" s="232" t="str">
        <f>B34</f>
        <v>APRIL</v>
      </c>
      <c r="C41" s="232"/>
      <c r="D41" s="244" t="s">
        <v>134</v>
      </c>
      <c r="E41" s="234" t="s">
        <v>143</v>
      </c>
      <c r="F41" s="234"/>
      <c r="G41" s="244" t="s">
        <v>134</v>
      </c>
    </row>
    <row r="42" spans="1:7" ht="20.25" customHeight="1">
      <c r="A42" s="216"/>
      <c r="B42" s="94">
        <v>2023</v>
      </c>
      <c r="C42" s="94">
        <v>2022</v>
      </c>
      <c r="D42" s="245"/>
      <c r="E42" s="94">
        <v>2023</v>
      </c>
      <c r="F42" s="94">
        <v>2022</v>
      </c>
      <c r="G42" s="245"/>
    </row>
    <row r="43" spans="1:7" ht="16.5" customHeight="1">
      <c r="A43" s="195" t="s">
        <v>38</v>
      </c>
      <c r="B43" s="189">
        <f ca="1">OFFSET(A25,,COUNTA(B28:M28),,)</f>
        <v>1115</v>
      </c>
      <c r="C43" s="189">
        <f ca="1">OFFSET(A21,,COUNTA(B28:M28),,)</f>
        <v>1207</v>
      </c>
      <c r="D43" s="190">
        <f ca="1">+B43/C43-1</f>
        <v>-7.6222038111019019E-2</v>
      </c>
      <c r="E43" s="189">
        <f>N25</f>
        <v>2968</v>
      </c>
      <c r="F43" s="189">
        <f ca="1">SUM(OFFSET(B21,,,,COUNTA(B28:M28)))</f>
        <v>3099</v>
      </c>
      <c r="G43" s="190">
        <f ca="1">+E43/F43-1</f>
        <v>-4.2271700548564106E-2</v>
      </c>
    </row>
    <row r="44" spans="1:7" ht="16.5" customHeight="1">
      <c r="A44" s="196" t="s">
        <v>39</v>
      </c>
      <c r="B44" s="192">
        <f ca="1">OFFSET(A26,,COUNTA(B29:M29),,)</f>
        <v>1215</v>
      </c>
      <c r="C44" s="192">
        <f ca="1">OFFSET(A22,,COUNTA(B29:M29),,)</f>
        <v>1168</v>
      </c>
      <c r="D44" s="193">
        <f ca="1">+B44/C44-1</f>
        <v>4.0239726027397227E-2</v>
      </c>
      <c r="E44" s="192">
        <f>N26</f>
        <v>3821</v>
      </c>
      <c r="F44" s="192">
        <f ca="1">SUM(OFFSET(B22,,,,COUNTA(B29:M29)))</f>
        <v>3498</v>
      </c>
      <c r="G44" s="193">
        <f ca="1">+E44/F44-1</f>
        <v>9.2338479130932072E-2</v>
      </c>
    </row>
    <row r="45" spans="1:7" ht="16.5" customHeight="1">
      <c r="A45" s="152" t="s">
        <v>5</v>
      </c>
      <c r="B45" s="194">
        <f ca="1">SUM(B43:B44)</f>
        <v>2330</v>
      </c>
      <c r="C45" s="194">
        <f ca="1">SUM(C43:C44)</f>
        <v>2375</v>
      </c>
      <c r="D45" s="180">
        <f ca="1">+B45/C45-1</f>
        <v>-1.8947368421052602E-2</v>
      </c>
      <c r="E45" s="194">
        <f>SUM(E43:E44)</f>
        <v>6789</v>
      </c>
      <c r="F45" s="194">
        <f ca="1">SUM(F43:F44)</f>
        <v>6597</v>
      </c>
      <c r="G45" s="180">
        <f ca="1">+E45/F45-1</f>
        <v>2.910413824465663E-2</v>
      </c>
    </row>
    <row r="46" spans="1:7" ht="16.5" customHeight="1"/>
    <row r="49" spans="1:14" ht="33" customHeight="1">
      <c r="A49" s="3"/>
    </row>
    <row r="50" spans="1:14" ht="15.75" customHeight="1"/>
    <row r="51" spans="1:14" ht="15.75" customHeight="1"/>
    <row r="52" spans="1:14" ht="15.75" customHeight="1">
      <c r="A52" s="243"/>
      <c r="B52" s="243"/>
      <c r="C52" s="243"/>
      <c r="D52" s="243"/>
      <c r="E52" s="243"/>
      <c r="F52" s="243"/>
      <c r="G52" s="243"/>
      <c r="H52" s="243"/>
      <c r="I52" s="243"/>
      <c r="J52" s="157"/>
      <c r="K52" s="157"/>
      <c r="L52" s="157"/>
      <c r="M52" s="157"/>
      <c r="N52" s="157"/>
    </row>
    <row r="53" spans="1:14" ht="15.75" customHeight="1"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97"/>
    </row>
    <row r="60" spans="1:14" ht="43.5" customHeight="1"/>
    <row r="61" spans="1:14" ht="18.75" customHeight="1"/>
  </sheetData>
  <mergeCells count="18">
    <mergeCell ref="A52:I52"/>
    <mergeCell ref="D34:D35"/>
    <mergeCell ref="E34:F34"/>
    <mergeCell ref="G34:G35"/>
    <mergeCell ref="A41:A42"/>
    <mergeCell ref="B41:C41"/>
    <mergeCell ref="D41:D42"/>
    <mergeCell ref="E41:F41"/>
    <mergeCell ref="G41:G42"/>
    <mergeCell ref="A34:A35"/>
    <mergeCell ref="B34:C34"/>
    <mergeCell ref="A2:N2"/>
    <mergeCell ref="B24:N24"/>
    <mergeCell ref="A3:N3"/>
    <mergeCell ref="B5:N5"/>
    <mergeCell ref="A18:N18"/>
    <mergeCell ref="B20:N20"/>
    <mergeCell ref="B9:N9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2023vs2022</vt:lpstr>
      <vt:lpstr>R_PTW NEW 2023vs2022</vt:lpstr>
      <vt:lpstr>R_MC NEW 2023vs2022</vt:lpstr>
      <vt:lpstr>R_MC 2023 rankings</vt:lpstr>
      <vt:lpstr>R_MP NEW 2023vs2022</vt:lpstr>
      <vt:lpstr>R_MP_2023 ranking</vt:lpstr>
      <vt:lpstr>R_PTW USED 2023vs2022</vt:lpstr>
      <vt:lpstr>R_MC&amp;MP structure 2023</vt:lpstr>
      <vt:lpstr>'R_MC 2023 rankings'!Obszar_wydruku</vt:lpstr>
      <vt:lpstr>'R_MC NEW 2023vs2022'!Obszar_wydruku</vt:lpstr>
      <vt:lpstr>'R_MC&amp;MP structure 2023'!Obszar_wydruku</vt:lpstr>
      <vt:lpstr>'R_MP NEW 2023vs2022'!Obszar_wydruku</vt:lpstr>
      <vt:lpstr>'R_MP_2023 ranking'!Obszar_wydruku</vt:lpstr>
      <vt:lpstr>'R_PTW 2023vs2022'!Obszar_wydruku</vt:lpstr>
      <vt:lpstr>'R_PTW NEW 2023vs2022'!Obszar_wydruku</vt:lpstr>
      <vt:lpstr>'R_PTW USED 2023vs2022'!Obszar_wydruku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2014-07-09T14:44:20Z</cp:lastPrinted>
  <dcterms:created xsi:type="dcterms:W3CDTF">2008-02-15T15:03:22Z</dcterms:created>
  <dcterms:modified xsi:type="dcterms:W3CDTF">2023-05-09T09:52:49Z</dcterms:modified>
</cp:coreProperties>
</file>